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5910" tabRatio="409" firstSheet="2" activeTab="7"/>
  </bookViews>
  <sheets>
    <sheet name="փողոց. երկարութ." sheetId="1" r:id="rId1"/>
    <sheet name="բովանդակություն" sheetId="2" r:id="rId2"/>
    <sheet name="տիտղոսաթերթ" sheetId="3" r:id="rId3"/>
    <sheet name="Svod" sheetId="4" r:id="rId4"/>
    <sheet name="Ob-1 " sheetId="5" r:id="rId5"/>
    <sheet name="1-1" sheetId="6" r:id="rId6"/>
    <sheet name="1-2" sheetId="7" r:id="rId7"/>
    <sheet name="ծավալ գործակ" sheetId="8" r:id="rId8"/>
    <sheet name="ծավալ" sheetId="9" r:id="rId9"/>
    <sheet name="ծավալ նախահաշ." sheetId="10" r:id="rId10"/>
    <sheet name="ցանկ" sheetId="11" r:id="rId11"/>
    <sheet name="տեխ բնութագ." sheetId="12" r:id="rId12"/>
    <sheet name="թերութ. ակտ" sheetId="13" r:id="rId13"/>
    <sheet name="ժամանակացույց" sheetId="14" r:id="rId14"/>
    <sheet name="Лист5" sheetId="15" r:id="rId15"/>
  </sheets>
  <definedNames>
    <definedName name="_xlnm.Print_Titles" localSheetId="5">'1-1'!$14:$14</definedName>
    <definedName name="_xlnm.Print_Titles" localSheetId="6">'1-2'!$12:$12</definedName>
    <definedName name="_xlnm.Print_Area" localSheetId="5">'1-1'!$A$1:$Q$58</definedName>
    <definedName name="_xlnm.Print_Area" localSheetId="6">'1-2'!$A$1:$Q$71</definedName>
    <definedName name="_xlnm.Print_Area" localSheetId="4">'Ob-1 '!$B$1:$F$16</definedName>
    <definedName name="_xlnm.Print_Area" localSheetId="3">'Svod'!$A$1:$J$37</definedName>
    <definedName name="_xlnm.Print_Area" localSheetId="7">'ծավալ գործակ'!$A$1:$I$84</definedName>
  </definedNames>
  <calcPr fullCalcOnLoad="1"/>
</workbook>
</file>

<file path=xl/sharedStrings.xml><?xml version="1.0" encoding="utf-8"?>
<sst xmlns="http://schemas.openxmlformats.org/spreadsheetml/2006/main" count="1331" uniqueCount="485">
  <si>
    <t>Օբյեկտային նախահաշիվ 1</t>
  </si>
  <si>
    <t>Շին. մոնտաժային աշխատանքներ</t>
  </si>
  <si>
    <t xml:space="preserve">      </t>
  </si>
  <si>
    <t>հատ</t>
  </si>
  <si>
    <t>Հ/հ</t>
  </si>
  <si>
    <t>Հիմնավորում</t>
  </si>
  <si>
    <t>Աշխատանքների անվանումը</t>
  </si>
  <si>
    <t>Չափի միավորը</t>
  </si>
  <si>
    <t>Քանակը</t>
  </si>
  <si>
    <t>Միավորի առժեքը ռուբ.</t>
  </si>
  <si>
    <t>աշխ.</t>
  </si>
  <si>
    <t>մեք.</t>
  </si>
  <si>
    <t>Նյութերի անվանումը</t>
  </si>
  <si>
    <t>Նյութեր</t>
  </si>
  <si>
    <t>չափի միավ.</t>
  </si>
  <si>
    <t>նորմ. ծախս.</t>
  </si>
  <si>
    <t>նյութ. ընդհ. ծավ.</t>
  </si>
  <si>
    <t>արժեքը, հազ. դրամ</t>
  </si>
  <si>
    <t>Միավոր արժեքը,հազ.դրամ</t>
  </si>
  <si>
    <t>նյութ</t>
  </si>
  <si>
    <t>աշխատավարձ.</t>
  </si>
  <si>
    <t>մեքեն. շահ.</t>
  </si>
  <si>
    <t>միավ.</t>
  </si>
  <si>
    <t>Արժեքը,հազ.դրամ</t>
  </si>
  <si>
    <t>Միջին աշխատավարձը`</t>
  </si>
  <si>
    <t>Անցումային գործակիցները`</t>
  </si>
  <si>
    <t>Աշխատավարձի`</t>
  </si>
  <si>
    <t>Մեքենաների շահագործման`</t>
  </si>
  <si>
    <t>Նյութերի`</t>
  </si>
  <si>
    <t>դրամ</t>
  </si>
  <si>
    <t>Նախանաշվային արժեքը</t>
  </si>
  <si>
    <t>հազ.դրամ</t>
  </si>
  <si>
    <t>Ընդամենը`</t>
  </si>
  <si>
    <t xml:space="preserve">Ընդամենը շահույթով (11%) </t>
  </si>
  <si>
    <t>Ընդամենը վերադիր ծախսերով (13,3%)</t>
  </si>
  <si>
    <t>Օբյեկտի համարը</t>
  </si>
  <si>
    <t>նախահաշվի անվանումը</t>
  </si>
  <si>
    <t xml:space="preserve">ընդհամ. </t>
  </si>
  <si>
    <t>տն</t>
  </si>
  <si>
    <t>Նախ-ի համարը</t>
  </si>
  <si>
    <t>Արժեքը               (հազ.դր)</t>
  </si>
  <si>
    <t>Ընդամենը</t>
  </si>
  <si>
    <t>կգ</t>
  </si>
  <si>
    <r>
      <t>մ</t>
    </r>
    <r>
      <rPr>
        <vertAlign val="superscript"/>
        <sz val="11"/>
        <rFont val="Sylfaen"/>
        <family val="1"/>
      </rPr>
      <t>3</t>
    </r>
  </si>
  <si>
    <r>
      <t>մ</t>
    </r>
    <r>
      <rPr>
        <vertAlign val="superscript"/>
        <sz val="11"/>
        <rFont val="Sylfaen"/>
        <family val="1"/>
      </rPr>
      <t>2</t>
    </r>
  </si>
  <si>
    <t>գծմ</t>
  </si>
  <si>
    <t>Հողային աշխատանքներ</t>
  </si>
  <si>
    <r>
      <t>1000մ</t>
    </r>
    <r>
      <rPr>
        <vertAlign val="superscript"/>
        <sz val="11"/>
        <rFont val="Sylfaen"/>
        <family val="1"/>
      </rPr>
      <t>3</t>
    </r>
  </si>
  <si>
    <t>23-1</t>
  </si>
  <si>
    <t>ավազ</t>
  </si>
  <si>
    <t>ջուր</t>
  </si>
  <si>
    <t>բետոն</t>
  </si>
  <si>
    <t>կաղապար</t>
  </si>
  <si>
    <t>փայտանյութ</t>
  </si>
  <si>
    <t>Շուկա</t>
  </si>
  <si>
    <t>էլեկտրոդ</t>
  </si>
  <si>
    <t>օլիֆ</t>
  </si>
  <si>
    <t>կմ</t>
  </si>
  <si>
    <t xml:space="preserve">մետաղական կոնստրուկցիա </t>
  </si>
  <si>
    <t>1-1635</t>
  </si>
  <si>
    <t>15-613</t>
  </si>
  <si>
    <t>ներդիր դետալ</t>
  </si>
  <si>
    <r>
      <t>մ</t>
    </r>
    <r>
      <rPr>
        <vertAlign val="superscript"/>
        <sz val="11"/>
        <rFont val="Sylfaen"/>
        <family val="1"/>
      </rPr>
      <t>3</t>
    </r>
  </si>
  <si>
    <r>
      <t>100մ</t>
    </r>
    <r>
      <rPr>
        <vertAlign val="superscript"/>
        <sz val="11"/>
        <rFont val="Sylfaen"/>
        <family val="1"/>
      </rPr>
      <t>2</t>
    </r>
  </si>
  <si>
    <t>Սարքավորում-ներ</t>
  </si>
  <si>
    <t>1,05x1,02x1,129=1,209159</t>
  </si>
  <si>
    <t>Տեղային նախահաշիվ թիվ 1-1</t>
  </si>
  <si>
    <t>1-1552</t>
  </si>
  <si>
    <t>1-1</t>
  </si>
  <si>
    <t>Ե/բ հորերի ծածկի սալերի ՝արժեք ԾՍ 1-15  T տիպի թուջե մտոցով</t>
  </si>
  <si>
    <t>Ե/բ հորերի ծածկի սալերի ՝արժեք ԾՍ 1-10  T տիպի թուջե մտոցովտիպի պոլիմերավազային մտոցով</t>
  </si>
  <si>
    <t>Դիտահորի մետաղական էլեմենտներ</t>
  </si>
  <si>
    <t>Դիտահորի աստիճան</t>
  </si>
  <si>
    <t>Պաշտպանիչ շերտի իրականացում պոլիէթիլենային խողովակի վրա ավազով</t>
  </si>
  <si>
    <t>9-46</t>
  </si>
  <si>
    <t>մանեկ հեղյուս</t>
  </si>
  <si>
    <t>Պայմ.   23-1</t>
  </si>
  <si>
    <t>Խրամուղու ետլիցք</t>
  </si>
  <si>
    <t>Ամփոփ նախահաշվի արժեքը՝</t>
  </si>
  <si>
    <t>հազ. դրամ</t>
  </si>
  <si>
    <t>Վերադարձվող գումար՝</t>
  </si>
  <si>
    <t>Ամփոփ նախահաշվային արժեք</t>
  </si>
  <si>
    <t>Ամփոփ նախահաշվի գումարը</t>
  </si>
  <si>
    <t xml:space="preserve">Վերադարձվող գումար </t>
  </si>
  <si>
    <t>N</t>
  </si>
  <si>
    <t>Նախահաշիվների և հաշվարկների համարները</t>
  </si>
  <si>
    <t>Գլուխների, օբյեկտների, աշխատանքների և ծախսերի անվանումը</t>
  </si>
  <si>
    <t>Նախահաշվային արժեքը, հազ. դրամ</t>
  </si>
  <si>
    <t>Ընդհանուր նախահաշվային արժեքը, հազ. դրամ</t>
  </si>
  <si>
    <t>շինարարական աշխատանքներ</t>
  </si>
  <si>
    <t>մոնտաժային աշխատանքներ</t>
  </si>
  <si>
    <t>սարքավորումներ, կահույք և գույք</t>
  </si>
  <si>
    <t>այլ ծախսեր</t>
  </si>
  <si>
    <t>Գլուխ 2. Շինարարության հիմնական օբյեկտներ</t>
  </si>
  <si>
    <t>Օբյեկտ. Նախահաշիվ 1</t>
  </si>
  <si>
    <t>Ընդամենը գլուխ 2՝</t>
  </si>
  <si>
    <t>Գլուխ 8. Ժամանակավոր կառույցներ</t>
  </si>
  <si>
    <t>Ժամանակավոր կառույցներ</t>
  </si>
  <si>
    <t>Ընդամենը գլուխ 2-8՝</t>
  </si>
  <si>
    <t>Գլուխ 9. Այլ աշխատանքներ և ծախսեր</t>
  </si>
  <si>
    <t>Կլիմայական պայմանների ազդեցություն</t>
  </si>
  <si>
    <t xml:space="preserve">Ոչ ընթացիկ աղբի տեղափոխման ծախսեր </t>
  </si>
  <si>
    <t>Ընդամենը գլուխ 2-9՝</t>
  </si>
  <si>
    <t>Գլուխ 10. Տեխնիկական հսկողություն</t>
  </si>
  <si>
    <t>Տեխնիկական հսկողություն</t>
  </si>
  <si>
    <t>Հեղինակային հսկողություն</t>
  </si>
  <si>
    <t>Ընդամենը գլուխ 10՝</t>
  </si>
  <si>
    <t>Ընդամենը գլուխ 2-10՝</t>
  </si>
  <si>
    <t>Չնախատեսված ծախսեր և աշխատանքներ</t>
  </si>
  <si>
    <t>Ընդամենը՝</t>
  </si>
  <si>
    <t>ԱԱՀ</t>
  </si>
  <si>
    <t>Ընդհանուրը՝</t>
  </si>
  <si>
    <t>Վերադարձվող գումար ժամանակավոր կառույցներից</t>
  </si>
  <si>
    <r>
      <t>100մ</t>
    </r>
    <r>
      <rPr>
        <vertAlign val="superscript"/>
        <sz val="11"/>
        <rFont val="Sylfaen"/>
        <family val="1"/>
      </rPr>
      <t>3</t>
    </r>
  </si>
  <si>
    <t>Պայմ.     6-15</t>
  </si>
  <si>
    <t>Փոքր ծավալի ՇՄԱ</t>
  </si>
  <si>
    <t>1-1596</t>
  </si>
  <si>
    <r>
      <t>1000մ</t>
    </r>
    <r>
      <rPr>
        <vertAlign val="superscript"/>
        <sz val="11"/>
        <rFont val="Sylfaen"/>
        <family val="1"/>
      </rPr>
      <t>3</t>
    </r>
  </si>
  <si>
    <t xml:space="preserve">Գն.3    g=2.3           </t>
  </si>
  <si>
    <t xml:space="preserve">Գն.3    g=2.6          </t>
  </si>
  <si>
    <t>1-1595</t>
  </si>
  <si>
    <t>1-1553</t>
  </si>
  <si>
    <t>Խրամուղու և փոսորակի մշակում V կարգի գրունտներում, կողալիցքով</t>
  </si>
  <si>
    <t>Խրամուղու և փոսորակի մշակում IV կարգի գրունտներում, կողալիցքով</t>
  </si>
  <si>
    <t>Խրամուղու և փոսորակի մշակում III կարգի գրունտներում, կողալիցքով</t>
  </si>
  <si>
    <t>1-1551</t>
  </si>
  <si>
    <t>Պայմ.         1-962     q=1.2</t>
  </si>
  <si>
    <t xml:space="preserve">Խրամուղու և փոսորակների լրամշակում ձեռքով, հատակի հարթեցմամբ </t>
  </si>
  <si>
    <t>Ավազի նախապատրաստական շերտի իրականացում h=10սմ հաստությամբ, խողովակի և հորերի տակ</t>
  </si>
  <si>
    <t>Պայմ.    23-15</t>
  </si>
  <si>
    <t>SN8 տիպի պոլիէթիլենե լայնուկավոր ակոսավոր խողովակ</t>
  </si>
  <si>
    <t>Կոյուղու DN200(GF) SN8 տիպի պոլիէթիլենե լայնուկավոր ակոսավոր խողովակների մոնտաժում</t>
  </si>
  <si>
    <t xml:space="preserve">Բետոնե վաքի իրականացում B20 դասի բետոնից </t>
  </si>
  <si>
    <t>6-253</t>
  </si>
  <si>
    <t>Բետոնե վաքի առվակի երկաթայնացում</t>
  </si>
  <si>
    <t>ցեմենտ</t>
  </si>
  <si>
    <t>Պայմ.    23-16</t>
  </si>
  <si>
    <t>23-111</t>
  </si>
  <si>
    <t>Ե/բ կոյուղու դիտահորերի մոնտաժում D=1.5մ</t>
  </si>
  <si>
    <r>
      <t>մ</t>
    </r>
    <r>
      <rPr>
        <vertAlign val="superscript"/>
        <sz val="11"/>
        <rFont val="Sylfaen"/>
        <family val="1"/>
      </rPr>
      <t>3</t>
    </r>
  </si>
  <si>
    <t>23-109</t>
  </si>
  <si>
    <t>Ե/բ կոյուղու դիտահորերի մոնտաժում D=1.0մ</t>
  </si>
  <si>
    <t xml:space="preserve">Հիմքի սալերի մոնտաժում ՀՍ 1-15 տիպի </t>
  </si>
  <si>
    <t>հատակի ե/բ սալ</t>
  </si>
  <si>
    <t xml:space="preserve">Հիմքի սալերի մոնտաժում ՀՍ 1-10 տիպի </t>
  </si>
  <si>
    <t xml:space="preserve">Պատի օղակների մոնտաժում ՊՕ 15-9 տիպի </t>
  </si>
  <si>
    <t>դիտահորերի պատի ե/բ օղակ</t>
  </si>
  <si>
    <t xml:space="preserve">Պատի օղակների մոնտաժում ՊՕ 15-6 տիպի </t>
  </si>
  <si>
    <t xml:space="preserve">Պատի օղակների մոնտաժում ՊՕ 10-9 տիպի </t>
  </si>
  <si>
    <t xml:space="preserve">Պատի օղակների մոնտաժում ՊՕ 10-6 տիպի </t>
  </si>
  <si>
    <t>դիտահորերի ծածկի սալ պոլիմերավազային կափարիչով</t>
  </si>
  <si>
    <t>հակակոռոզիոն ներկ</t>
  </si>
  <si>
    <t>Պողպատե էլեմենտների երկշերտ յուղաներկում</t>
  </si>
  <si>
    <t>Կոյուղու DN200(GF) SN8 տիպի պոլիէթիլենե լայնուկավոր ակոսավոր խողովակների հիդրավլիկ փորձարկում</t>
  </si>
  <si>
    <t>Կոյուղու DN150(GF) SN8 տիպի պոլիէթիլենե լայնուկավոր ակոսավոր խողովակների հիդրավլիկ փորձարկում</t>
  </si>
  <si>
    <t>Կոյուղու DN150(GF) SN8 տիպի պոլիէթիլենե լայնուկավոր ակոսավոր խողովակների մոնտաժում</t>
  </si>
  <si>
    <t>Պայմ.    22-340</t>
  </si>
  <si>
    <t>Պայմ.    22-339</t>
  </si>
  <si>
    <t>1-2</t>
  </si>
  <si>
    <t>Տեղային նախահաշիվ թիվ 1-2</t>
  </si>
  <si>
    <t>Կեղտաջրերի և կոնտակտային հորեր</t>
  </si>
  <si>
    <t>Տարածքի ցանկապատ</t>
  </si>
  <si>
    <t>ժապավենային հիմքերի իրականացում B15 դասի բետոնից</t>
  </si>
  <si>
    <t>Ամրան 12A500c</t>
  </si>
  <si>
    <t>Ամրան 6A240c</t>
  </si>
  <si>
    <t>ծխնի</t>
  </si>
  <si>
    <t>Տարածքի հարթեցում</t>
  </si>
  <si>
    <t>Կանգնակների տեղադրում խողովակ 80*3 երկար.2,2մ</t>
  </si>
  <si>
    <t>Անկյունակ 50*32*3 երկար.425մ</t>
  </si>
  <si>
    <t>Ծխնի</t>
  </si>
  <si>
    <t>Ներկում 2 անգամ</t>
  </si>
  <si>
    <t>7-319</t>
  </si>
  <si>
    <t>մետաղական ցանց</t>
  </si>
  <si>
    <r>
      <t>Ցանկապատում ռաբիցա տիպի ցանցով d=2մմ,187.20մ</t>
    </r>
    <r>
      <rPr>
        <vertAlign val="superscript"/>
        <sz val="11"/>
        <rFont val="Sylfaen"/>
        <family val="1"/>
      </rPr>
      <t>2</t>
    </r>
    <r>
      <rPr>
        <sz val="11"/>
        <rFont val="Sylfaen"/>
        <family val="1"/>
      </rPr>
      <t>, H=1.7մ</t>
    </r>
  </si>
  <si>
    <t>մ</t>
  </si>
  <si>
    <t>ամրան</t>
  </si>
  <si>
    <t xml:space="preserve">Տեղեկ. </t>
  </si>
  <si>
    <t>Տեղեկ.</t>
  </si>
  <si>
    <t>մետաղական խողովակ</t>
  </si>
  <si>
    <t>մետաղական անկյունակ</t>
  </si>
  <si>
    <t>Ժապավենային  հիմքերի համար խրամուղու  փորում ձեռքով IV կարգի գրունտներում, կողլից</t>
  </si>
  <si>
    <t>1-962</t>
  </si>
  <si>
    <t>1-1130</t>
  </si>
  <si>
    <t>6-20</t>
  </si>
  <si>
    <t>Բետոնե նախապատրաստական շերտ
B7,5 դասի</t>
  </si>
  <si>
    <t>Պատերի կառուցում միաջույլ ե/բետոնից B25 W6դասի</t>
  </si>
  <si>
    <t>Ամրան 16A500c</t>
  </si>
  <si>
    <t>Ծածկի սալի  կառուցում միաջույլ ե/բետոնից B25 W6դասի</t>
  </si>
  <si>
    <t>Ամրան 10A500c</t>
  </si>
  <si>
    <t>Ամրան 25A500c</t>
  </si>
  <si>
    <t>Փոսորակի փորում կողլիցք</t>
  </si>
  <si>
    <t>Շերտապողպատ հաստ 6մմ</t>
  </si>
  <si>
    <t>Ծածկի վրա լիցքի իրականացում</t>
  </si>
  <si>
    <t>1-1185</t>
  </si>
  <si>
    <t xml:space="preserve">Ետլիցք կողերի </t>
  </si>
  <si>
    <t>Ետլիցքի պնևվմո տոփանում</t>
  </si>
  <si>
    <r>
      <t>100մ</t>
    </r>
    <r>
      <rPr>
        <vertAlign val="superscript"/>
        <sz val="11"/>
        <rFont val="Sylfaen"/>
        <family val="1"/>
      </rPr>
      <t>3</t>
    </r>
  </si>
  <si>
    <t>1-969</t>
  </si>
  <si>
    <t>6-1</t>
  </si>
  <si>
    <t>Միաձույլ հիմնային սակի  իրականացում
B25 W6դասի</t>
  </si>
  <si>
    <t>6-16</t>
  </si>
  <si>
    <t>6-147</t>
  </si>
  <si>
    <t>6-173</t>
  </si>
  <si>
    <t>6-85</t>
  </si>
  <si>
    <t>շերտապողպատ</t>
  </si>
  <si>
    <t>բիտումային մածիկ</t>
  </si>
  <si>
    <t>8-27</t>
  </si>
  <si>
    <t>Կոնտակտային հոր</t>
  </si>
  <si>
    <t>Նախապատրաստական շերտ B7,5դասի բետոնից</t>
  </si>
  <si>
    <t>Ե/բ դիտահորի տակդիր D=2մ հ160մմ</t>
  </si>
  <si>
    <t>Ե/բ դիտահորի  D1,5մ,  հ 1մ</t>
  </si>
  <si>
    <t>Ե/բ դիտահորի D=1,5մ հ700մմ</t>
  </si>
  <si>
    <t>Ե/բ դիտահորի ծածկ D=1,8մ հ200մմ</t>
  </si>
  <si>
    <t>Միջադիր էլեմենտ</t>
  </si>
  <si>
    <t xml:space="preserve">Պոլիվինիլքլորիդե խողովակ  D=160մմ </t>
  </si>
  <si>
    <t xml:space="preserve">Եռաբախշիչ  D160մմ,  </t>
  </si>
  <si>
    <t xml:space="preserve">Ջրամեկուսիչ իզոգամից </t>
  </si>
  <si>
    <t>22-446</t>
  </si>
  <si>
    <r>
      <t>մ</t>
    </r>
    <r>
      <rPr>
        <vertAlign val="superscript"/>
        <sz val="11"/>
        <color indexed="8"/>
        <rFont val="Sylfaen"/>
        <family val="1"/>
      </rPr>
      <t>3</t>
    </r>
  </si>
  <si>
    <t>D=1.5մ տրամագծով հավաքովի ե/բ էլեմենտներով հորի կառուցում</t>
  </si>
  <si>
    <t>դիտահորերի ծածկի սալ թուջե կափարիչով</t>
  </si>
  <si>
    <t>Բիտումային մածիկ</t>
  </si>
  <si>
    <t>12-289   12-291</t>
  </si>
  <si>
    <t>իզոգամ</t>
  </si>
  <si>
    <t>22-121</t>
  </si>
  <si>
    <t>պոլիվինիլքլորիդե խողովակ</t>
  </si>
  <si>
    <t>22-365</t>
  </si>
  <si>
    <t>10հատ</t>
  </si>
  <si>
    <t>պոլիվինիլքլորիդե ձևավոր մասեր</t>
  </si>
  <si>
    <t>Կեղտաջրերի մաքման կայան</t>
  </si>
  <si>
    <t>Կեղտաջրերի մաքրման կայան և կոնտակտային հորեր</t>
  </si>
  <si>
    <t>ՀՀ</t>
  </si>
  <si>
    <t>Աշխատանքի  անվանումը</t>
  </si>
  <si>
    <t>Չափման  միավորը</t>
  </si>
  <si>
    <t>Ծավալը</t>
  </si>
  <si>
    <t>ԱՇԽԱՏԱՆՔՆԵՐԻ ԾԱՎԱԼՆԵՐԻ ԱՄՓՈՓԱԳԻՐ</t>
  </si>
  <si>
    <t>Ընդամենը /հազ.դր./</t>
  </si>
  <si>
    <t xml:space="preserve">                             Կազմեց`              </t>
  </si>
  <si>
    <r>
      <t xml:space="preserve">                                                                  </t>
    </r>
    <r>
      <rPr>
        <sz val="12"/>
        <rFont val="Sylfaen"/>
        <family val="1"/>
      </rPr>
      <t>Ց  Ա   Ն  Կ</t>
    </r>
  </si>
  <si>
    <r>
      <t xml:space="preserve">  ՀՀ   Սյունիքի   մարզի   Գորայք համայնքի   Սառնակունք գյուղի</t>
    </r>
    <r>
      <rPr>
        <sz val="10"/>
        <rFont val="Arial Armenian"/>
        <family val="2"/>
      </rPr>
      <t xml:space="preserve">   խմելու </t>
    </r>
    <r>
      <rPr>
        <sz val="10"/>
        <rFont val="Sylfaen"/>
        <family val="1"/>
      </rPr>
      <t>ջրի</t>
    </r>
    <r>
      <rPr>
        <sz val="10"/>
        <rFont val="Arial Armenian"/>
        <family val="2"/>
      </rPr>
      <t xml:space="preserve">    ներքին  ցանցի վերակառուցման   </t>
    </r>
    <r>
      <rPr>
        <sz val="10"/>
        <rFont val="Sylfaen"/>
        <family val="1"/>
      </rPr>
      <t>աշխարանքների</t>
    </r>
    <r>
      <rPr>
        <sz val="10"/>
        <rFont val="Arial Armenian"/>
        <family val="2"/>
      </rPr>
      <t xml:space="preserve">  </t>
    </r>
    <r>
      <rPr>
        <sz val="10"/>
        <rFont val="Sylfaen"/>
        <family val="1"/>
      </rPr>
      <t>համար</t>
    </r>
    <r>
      <rPr>
        <sz val="10"/>
        <rFont val="Arial Armenian"/>
        <family val="2"/>
      </rPr>
      <t xml:space="preserve">  </t>
    </r>
    <r>
      <rPr>
        <sz val="10"/>
        <rFont val="Sylfaen"/>
        <family val="1"/>
      </rPr>
      <t>պահանջվող</t>
    </r>
    <r>
      <rPr>
        <sz val="10"/>
        <rFont val="Arial Armenian"/>
        <family val="2"/>
      </rPr>
      <t xml:space="preserve">  </t>
    </r>
    <r>
      <rPr>
        <sz val="10"/>
        <rFont val="Sylfaen"/>
        <family val="1"/>
      </rPr>
      <t>համապատասխան   լիցենզիաների,  
ինժեներատեխնիկական   անձնակազմի,    վարպետ  –  մասնագետների   և   մեքենա – մեխանիզմների:</t>
    </r>
  </si>
  <si>
    <t>1.ՇԻՆԱՐԱՐԱԿԱՆ   ԿԱԶՄԱԿԵՐՊՈՒԹՅՈՒՆԻՑ  ՊԱՀԱՆՋՎՈՂ   ԼԻՑԵՆԶԻԱՆԵՐ</t>
  </si>
  <si>
    <t xml:space="preserve">             ա/   Արդյունաբերական  և  քաղաքաշինության  ոլորտի</t>
  </si>
  <si>
    <t xml:space="preserve">             բ/     Հիդրոտեխնիկական   ոլորտի</t>
  </si>
  <si>
    <t xml:space="preserve">              </t>
  </si>
  <si>
    <t xml:space="preserve">    2. ԻՆԺԵՆԵՐԱՏԵԽՆԻԿԱԿԱՆ   ԱՆՁՆԱԿԱԶՄ</t>
  </si>
  <si>
    <t xml:space="preserve">     ա/ ճարտարագետ -  շինարար  բարձրագույն  կրթությամբ  -  1մարդ</t>
  </si>
  <si>
    <t xml:space="preserve">              բ/  ճարտարագետ –հիդրոտեխնիկ բարձրագույն   կրթությամբ  -  1մարդ</t>
  </si>
  <si>
    <t xml:space="preserve">           3. ՀԱՄԱՊԱՏԱՍԽԱՆ  ՎԱՐՊԵՏ -  ՄԱՍՆԱԳԵՏՆԵՐ</t>
  </si>
  <si>
    <t xml:space="preserve">                      ա /  բետոնագործ, ամրանագործ                                            -  2   մարդ  </t>
  </si>
  <si>
    <t xml:space="preserve">                       բ/   օժանդակ  բանվոր                                                              - 2   մարդ</t>
  </si>
  <si>
    <t xml:space="preserve">                       գ/   սանտեխնիկ - շինարար                                                     - 2  մարդ</t>
  </si>
  <si>
    <t xml:space="preserve">                       դ/   հիդրոտեխնիկական  աշխատանքներ</t>
  </si>
  <si>
    <t xml:space="preserve">                              կատարող  վարպետ – մասնագետներ                            - 2 մարդ                       </t>
  </si>
  <si>
    <t xml:space="preserve">           4.    ՄԵՔԵՆԱ  -  ՄԵԽԱՆԻԶՄՆԵՐ</t>
  </si>
  <si>
    <t xml:space="preserve">                       ա/  ինքնաթափ  ավտոմեքենա  15 տ  բեռնաբարձությամբ և  ավելի  
                                կամ  տեխնիկական    պայմաններին  համապատասխան 
                                 ինքնաթափ  -  1 հատ</t>
  </si>
  <si>
    <t xml:space="preserve">                          բ/  էքսկավատոր                                                        - 1 հատ</t>
  </si>
  <si>
    <t xml:space="preserve">                          գ/բուլդոզեր                                                                 - 1  հատ</t>
  </si>
  <si>
    <t xml:space="preserve">                         դ/  զոդման  ապարաև                                               -  1  հատ</t>
  </si>
  <si>
    <t xml:space="preserve">          5. Ջրագծի  ստուգում  և  փորձարկում</t>
  </si>
  <si>
    <t>Կատարել  անցկացված  ջրագծի  ստուգում  և  փորձարկում , արդյուքների
 ակտերը  ներկայացնել  համապատասխան կազմակերպություններին</t>
  </si>
  <si>
    <t xml:space="preserve">    </t>
  </si>
  <si>
    <t xml:space="preserve">                             Կազմեց՝                                  Գ.  Պապոյանը</t>
  </si>
  <si>
    <t>Գորայք համայնքի, Սառնակունք  բնակավայրի կոյուղագծերի կառուցում</t>
  </si>
  <si>
    <t>բետոն Բ20</t>
  </si>
  <si>
    <t>Ե/բ Բ 20 կոյուղու դիտահորերի մոնտաժում D=1.5մ</t>
  </si>
  <si>
    <t>բետոն  Բ 20</t>
  </si>
  <si>
    <t>Ե/բ Բ 20 կոյուղու դիտահորերի մոնտաժում D=1.0մ</t>
  </si>
  <si>
    <t>բետոն  Բ20</t>
  </si>
  <si>
    <t xml:space="preserve">Բետոնե վաքի իրականացում Բ20 դասի բետոնից </t>
  </si>
  <si>
    <t>բետոն Բ 7,5</t>
  </si>
  <si>
    <t>Խրամուղու և փոսորակի մշակում VI կարգի գրունտներում, բարձելով ա/մ /3183,3մ*1,3մ*0,8մ/</t>
  </si>
  <si>
    <t>Բարձած գրունտի տեղափոխում մինչև 5,0կմ հեռավորությամբ /3311*2,6/</t>
  </si>
  <si>
    <t>Խրամուղու և փոսորակի մշակում V կարգի գրունտներում, բարձելով ա/մ  5%</t>
  </si>
  <si>
    <t>Բարձած գրունտի տեղափոխում մինչև 5,0կմ հեռավորությամբ /165,6*2,3/</t>
  </si>
  <si>
    <t xml:space="preserve">Գն.3    g=2.3          </t>
  </si>
  <si>
    <t xml:space="preserve"> ՀՀ Սյունիքի մարզ, Գորայք համայնքի, Սառնակունք  բնակավայրի կոյուղագծերի կառուցում</t>
  </si>
  <si>
    <t xml:space="preserve">«Գ.  Պապոյան » ՍՊԸ                                </t>
  </si>
  <si>
    <t>Գորայք համայնքի, Սառնակունք բնակավայրի կոյուղագծերի կառուցում</t>
  </si>
  <si>
    <r>
      <t xml:space="preserve"> </t>
    </r>
    <r>
      <rPr>
        <u val="single"/>
        <sz val="12"/>
        <rFont val="Sylfaen"/>
        <family val="1"/>
      </rPr>
      <t xml:space="preserve">     ՀՀ Սյունիքի մարզ, Գորայք համայնքի, Սառնակունք  բնակավայրի կոյուղագծերի կառուցում</t>
    </r>
  </si>
  <si>
    <t xml:space="preserve">Կազմեց`                          Գ.  Պապոյանը </t>
  </si>
  <si>
    <r>
      <t>1000մ</t>
    </r>
    <r>
      <rPr>
        <vertAlign val="superscript"/>
        <sz val="9"/>
        <rFont val="Sylfaen"/>
        <family val="1"/>
      </rPr>
      <t>3</t>
    </r>
  </si>
  <si>
    <r>
      <t>1000մ</t>
    </r>
    <r>
      <rPr>
        <vertAlign val="superscript"/>
        <sz val="9"/>
        <rFont val="Sylfaen"/>
        <family val="1"/>
      </rPr>
      <t>3</t>
    </r>
  </si>
  <si>
    <r>
      <t>100մ</t>
    </r>
    <r>
      <rPr>
        <vertAlign val="superscript"/>
        <sz val="9"/>
        <rFont val="Sylfaen"/>
        <family val="1"/>
      </rPr>
      <t>3</t>
    </r>
  </si>
  <si>
    <r>
      <t>մ</t>
    </r>
    <r>
      <rPr>
        <vertAlign val="superscript"/>
        <sz val="9"/>
        <rFont val="Sylfaen"/>
        <family val="1"/>
      </rPr>
      <t>3</t>
    </r>
  </si>
  <si>
    <r>
      <t>մ</t>
    </r>
    <r>
      <rPr>
        <vertAlign val="superscript"/>
        <sz val="9"/>
        <rFont val="Sylfaen"/>
        <family val="1"/>
      </rPr>
      <t>3</t>
    </r>
  </si>
  <si>
    <r>
      <t>մ</t>
    </r>
    <r>
      <rPr>
        <vertAlign val="superscript"/>
        <sz val="9"/>
        <rFont val="Sylfaen"/>
        <family val="1"/>
      </rPr>
      <t>3</t>
    </r>
  </si>
  <si>
    <r>
      <t>մ</t>
    </r>
    <r>
      <rPr>
        <vertAlign val="superscript"/>
        <sz val="9"/>
        <rFont val="Sylfaen"/>
        <family val="1"/>
      </rPr>
      <t>2</t>
    </r>
  </si>
  <si>
    <r>
      <t>մ</t>
    </r>
    <r>
      <rPr>
        <vertAlign val="superscript"/>
        <sz val="9"/>
        <rFont val="Sylfaen"/>
        <family val="1"/>
      </rPr>
      <t>2</t>
    </r>
  </si>
  <si>
    <r>
      <t>100մ</t>
    </r>
    <r>
      <rPr>
        <vertAlign val="superscript"/>
        <sz val="9"/>
        <rFont val="Sylfaen"/>
        <family val="1"/>
      </rPr>
      <t>2</t>
    </r>
  </si>
  <si>
    <t>Նախահաշվային արժեքը</t>
  </si>
  <si>
    <r>
      <t xml:space="preserve">           Շինարարության անվանումը </t>
    </r>
    <r>
      <rPr>
        <u val="single"/>
        <sz val="10"/>
        <rFont val="Sylfaen"/>
        <family val="1"/>
      </rPr>
      <t xml:space="preserve">   ՀՀ Սյունիքի մարզ, Գորայք համայնքի, Սառնակունք  բնակավայրի կոյուղագծերի կառուցում</t>
    </r>
  </si>
  <si>
    <r>
      <t>Ցանկապատում ռաբիցա տիպի ցանցով d=2մմ,187.20մ</t>
    </r>
    <r>
      <rPr>
        <vertAlign val="superscript"/>
        <sz val="9"/>
        <rFont val="Sylfaen"/>
        <family val="1"/>
      </rPr>
      <t>2</t>
    </r>
    <r>
      <rPr>
        <sz val="9"/>
        <rFont val="Sylfaen"/>
        <family val="1"/>
      </rPr>
      <t>, H=1.7մ</t>
    </r>
  </si>
  <si>
    <r>
      <t>100մ</t>
    </r>
    <r>
      <rPr>
        <vertAlign val="superscript"/>
        <sz val="9"/>
        <rFont val="Sylfaen"/>
        <family val="1"/>
      </rPr>
      <t>3</t>
    </r>
  </si>
  <si>
    <r>
      <t>մ</t>
    </r>
    <r>
      <rPr>
        <vertAlign val="superscript"/>
        <sz val="9"/>
        <color indexed="8"/>
        <rFont val="Sylfaen"/>
        <family val="1"/>
      </rPr>
      <t>3</t>
    </r>
  </si>
  <si>
    <r>
      <t>մ</t>
    </r>
    <r>
      <rPr>
        <vertAlign val="superscript"/>
        <sz val="9"/>
        <color indexed="8"/>
        <rFont val="Sylfaen"/>
        <family val="1"/>
      </rPr>
      <t>2</t>
    </r>
  </si>
  <si>
    <r>
      <t>մ</t>
    </r>
    <r>
      <rPr>
        <vertAlign val="superscript"/>
        <sz val="9"/>
        <color indexed="8"/>
        <rFont val="Sylfaen"/>
        <family val="1"/>
      </rPr>
      <t>3</t>
    </r>
  </si>
  <si>
    <r>
      <t xml:space="preserve">           Շինարարության անվանումը </t>
    </r>
    <r>
      <rPr>
        <u val="single"/>
        <sz val="10"/>
        <rFont val="Sylfaen"/>
        <family val="1"/>
      </rPr>
      <t xml:space="preserve">   ՀՀ Սյունիքի մարզ, Գորայք համայնքի, Սառնակունք   բնակավայրի կոյուղագծերի կառուցում</t>
    </r>
  </si>
  <si>
    <t>Կազմեց`                         Գ.  Պապոյանը</t>
  </si>
  <si>
    <t xml:space="preserve">Կազմեց`                          Գ. Պապոյանը    </t>
  </si>
  <si>
    <t xml:space="preserve">                             Գ.  Պապոյանը</t>
  </si>
  <si>
    <r>
      <t xml:space="preserve">   </t>
    </r>
    <r>
      <rPr>
        <b/>
        <u val="single"/>
        <sz val="12"/>
        <rFont val="Sylfaen"/>
        <family val="1"/>
      </rPr>
      <t>ՀՀ Սյունիքի մարզ, Գորայք համայնքի, Սառնակունք
 բնակավայրի կոյուղագծերի կառուցում</t>
    </r>
  </si>
  <si>
    <t>Խրամուղու և փոսորակի մշակում VI կարգի գրունտներում, բարձելով ա/մ /3183,3*1,3մ*0,8մ/</t>
  </si>
  <si>
    <t>Բարձած գրունտի տեղափոխում մինչև 10,0կմ հեռավորությամբ/3311*2,6</t>
  </si>
  <si>
    <t>Խրամուղու և փոսորակի մշակում V կարգի գրունտներում, բարձելով ա/մ 5%</t>
  </si>
  <si>
    <t>Կոյուղու հորի պատերի և սալի ջրամեկուսացում բիտումային քսուկով 2 անգամ</t>
  </si>
  <si>
    <t>ԱՇԽԱՏԱՆՔՆԵՐԻ     ԾԱՎԱԼԱԹԵՐԹ</t>
  </si>
  <si>
    <t xml:space="preserve">        (02/2021)</t>
  </si>
  <si>
    <t>Կոյուղու DN150(GF) SN8 տիպի պոլիէթիլենե լայնուկավոր ակոսավոր խողովակների մոնտաժում /2-րդ-ից  7-րդ փողոցներ` 148,0մ+509,0մ+664,3մ+
286,0մ+203,0մ+151,0մ = 1961,3մ/</t>
  </si>
  <si>
    <t>Կոյուղու DN200(GF) SN8 տիպի պոլիէթիլենե լայնուկավոր ակոսավոր խողովակների մոնտաժում /1-ին  փողոց`  1222,0 մ /</t>
  </si>
  <si>
    <t>Կոյուղու DN200(GF) SN8 տիպի պոլիէթիլենե լայնուկավոր ակոսավոր խողովակների հիդրավլիկ փորձարկում/1-ին  փողոց`  1222,0 մ /</t>
  </si>
  <si>
    <t>Կոյուղու DN150(GF) SN8 տիպի պոլիէթիլենե լայնուկավոր ակոսավոր խողովակների հիդրավլիկ փորձարկում/2-րդ-ից  7-րդ փողոցներ` 148,0մ+509,0մ+664,3մ+
286,0մ+203,0մ+151,0մ = 1961,3մ/</t>
  </si>
  <si>
    <t>միավորի
արժեքը</t>
  </si>
  <si>
    <t>ընդհանուրը</t>
  </si>
  <si>
    <t>ԱՇԽԱՏԱՆՔՆԵՐԻ     ԾԱՎԱԼԱԹԵՐԹ-ՆԱԽԱՀԱՇԻՎ</t>
  </si>
  <si>
    <r>
      <t xml:space="preserve">                                                                                                                                                              </t>
    </r>
    <r>
      <rPr>
        <sz val="9"/>
        <color indexed="8"/>
        <rFont val="Sylfaen"/>
        <family val="1"/>
      </rPr>
      <t>Հաստատում    եմ՝</t>
    </r>
  </si>
  <si>
    <t xml:space="preserve">        </t>
  </si>
  <si>
    <t xml:space="preserve">                             Գորայք   համայնք</t>
  </si>
  <si>
    <t xml:space="preserve">                                                                                                                            ղեկավար՝                       Գ.  Նազարյան</t>
  </si>
  <si>
    <t>Ղեկավար            .Ա. Աղաջանյան</t>
  </si>
  <si>
    <t xml:space="preserve">                                                                                                                                         /_____/   ___________    2021թ.</t>
  </si>
  <si>
    <r>
      <t>îºÊÜÆÎ²Î²Ü</t>
    </r>
    <r>
      <rPr>
        <b/>
        <sz val="9"/>
        <color indexed="8"/>
        <rFont val="Sylfaen"/>
        <family val="1"/>
      </rPr>
      <t xml:space="preserve">   </t>
    </r>
    <r>
      <rPr>
        <b/>
        <sz val="9"/>
        <color indexed="8"/>
        <rFont val="Arial LatArm"/>
        <family val="2"/>
      </rPr>
      <t xml:space="preserve"> ´ÜàôÂ²¶Æð</t>
    </r>
  </si>
  <si>
    <t xml:space="preserve">ՀՀ  Սյունիքի  մարզ    Գորայք   համայնքի   Սառնակունք  բնակավայրի   կոյուղագծերի և սեպտիկ  հորի  կառուցման     նախագծանախահաշվային  փաստաթղթերի   մշակման   աշխատանքների  </t>
  </si>
  <si>
    <t>Գործառույթի  անվանումը</t>
  </si>
  <si>
    <t>նկարագիրը</t>
  </si>
  <si>
    <t>Հասցեն,  կառուցման  տարեթիվը</t>
  </si>
  <si>
    <t>ՀՀ Սյունիքի մարզ Սառնակունք  բնակավայր, 2021թ</t>
  </si>
  <si>
    <t xml:space="preserve">Փողոցների  անվանումը  և  կառուգման ենթակա  տեղամասը    </t>
  </si>
  <si>
    <t xml:space="preserve">1-ին,  2-րդ,  3-րդ, 4-րդ, 5-րդ, 6-րդ, 7-րդ  փողոցներ </t>
  </si>
  <si>
    <t>Նպատակային  նշանակության  առնչվող տեղեկատվություն    շահառուների  թիվը</t>
  </si>
  <si>
    <t xml:space="preserve">                                         514  բնակիչ</t>
  </si>
  <si>
    <t xml:space="preserve">  փողոցների  ընդհանուր  երկարությունը</t>
  </si>
  <si>
    <t>3183,3 մ</t>
  </si>
  <si>
    <t>Շարժման  գոտիների  քանակը</t>
  </si>
  <si>
    <t xml:space="preserve">                          Երթևեկության  երկու  գոտի</t>
  </si>
  <si>
    <t>Մայթերի  առկայությունը</t>
  </si>
  <si>
    <t xml:space="preserve">                                        Չկան</t>
  </si>
  <si>
    <t>Դիտահորերի տեղադրման հեռավորությունը</t>
  </si>
  <si>
    <t>Կախվածփողոցում գտնվող բնակելի տների քանաքից</t>
  </si>
  <si>
    <t xml:space="preserve"> փողոցների  երկարությունը</t>
  </si>
  <si>
    <t>1-1222մ., 2-148մ.,3-509մ.,4-664,3մ.,5-286մ.,6-203մ.,7-154մ.</t>
  </si>
  <si>
    <t>Նախագծման փուլը և  նախագծանախահաշվային  փաստաթղթերի  կազմման  նորմատիվային  պահանջները</t>
  </si>
  <si>
    <t>Աշխատանքային  նախագիծ  համաձայն  ՀՀԾՇIV. 11. 05. 02. 99</t>
  </si>
  <si>
    <t>Տեխնիկական  լուծումներ՝ օգտագործվող  նյութերի  մասին</t>
  </si>
  <si>
    <t>Նախկինում հիմնանորոգված աշխատանքներ</t>
  </si>
  <si>
    <t>Չեն  եղել</t>
  </si>
  <si>
    <t>Անհրաժեշտ  փորձաքննություն</t>
  </si>
  <si>
    <t>Պարզ  փորձաքննություն</t>
  </si>
  <si>
    <t xml:space="preserve">                          </t>
  </si>
  <si>
    <t>Կատարման  ենթակա /նախատեսվող/   աշխատանքների  համառոտ  բնութագիրը</t>
  </si>
  <si>
    <t xml:space="preserve"> Նախատեսվում  է  իրականացնել  հետևյալ  աշխատանքները</t>
  </si>
  <si>
    <t>1,    Խրամուղինեի և  փոսորակների  փորում</t>
  </si>
  <si>
    <t>2.   Հողային  նախապատրաստման  աշխատանքներ  խողովակաշարի  համար</t>
  </si>
  <si>
    <t>3.   Պլաստմասե խողովակների  անցկացում</t>
  </si>
  <si>
    <t>4      Դիտահորերի  տեղադրում</t>
  </si>
  <si>
    <t>5,      Սեպտիկ  հորի  կառուցում</t>
  </si>
  <si>
    <r>
      <rPr>
        <sz val="8"/>
        <color indexed="8"/>
        <rFont val="Arial AM"/>
        <family val="2"/>
      </rPr>
      <t>²ßË³ï³Ýù³ÛÇÝ Ý³Ë³·ÇÍ,³Ù÷á÷ Ý³Ë³Ñ³ßÇí`³Û¹ ÃíáõÙ ûµÛ»Ïï³ÛÇÝ  ¨ ÉáÏ³É, Í³í³É³Ã»ñÃ (4-³Ï³Ý ûñÇÝ³Ï Çñ ÏñÇãáí), ÷áñÓ³ùÝÝáõÃÛ³Ý ¹ñ³Ï³Ý »½ñ³Ï³óáõÃÛáõÝ</t>
    </r>
    <r>
      <rPr>
        <sz val="8"/>
        <color indexed="8"/>
        <rFont val="Arial LatArm"/>
        <family val="2"/>
      </rPr>
      <t>,օգտագործվող  նյութեր՝պլաստմասե խողովակմեր D=200 մմ., D= 150մմ., կոյուղու դիտահորեր D=1000մմ, D=1500մմ,  նրանց  լաբորատոր  փորձարկման  արդյունքներ</t>
    </r>
  </si>
  <si>
    <t xml:space="preserve">                                                                                                                                      Հաստատում  եմ՝</t>
  </si>
  <si>
    <t xml:space="preserve">                                                                                                                     Վայոց  Ձորի մարզի   Մալիշկա   համայնք</t>
  </si>
  <si>
    <t xml:space="preserve">                                                                                                       Սյունիքի  մարզ, Գորայք  համայնք</t>
  </si>
  <si>
    <t xml:space="preserve">                                                                                                                   Համայնքի  ղեկավար՝                                       Գ.  Նազարյան</t>
  </si>
  <si>
    <t>Ա.Աղաջանյան</t>
  </si>
  <si>
    <t xml:space="preserve">                                                                    Թ Ե Ր ՈՒ Թ Յ ՈՒ Ն Ն Ե Ր Ի   Ա Կ Տ</t>
  </si>
  <si>
    <t xml:space="preserve">   </t>
  </si>
  <si>
    <t xml:space="preserve">                    Կատարվող     աշխատանքներ`</t>
  </si>
  <si>
    <t>Խրամուղիների և  փոսորակների  փորում</t>
  </si>
  <si>
    <t>Հողային  նախապատրաստական  աշխատանքներ  խողովակաշարի  հանար</t>
  </si>
  <si>
    <t>Պլաստմասե  խողովակաշարի  անցկացում</t>
  </si>
  <si>
    <t>Դիտահորերի  տեղադրում</t>
  </si>
  <si>
    <t>Սեպտիկ  հորի  կառուցում</t>
  </si>
  <si>
    <t xml:space="preserve">                                                                 Հանձնաժողով`                                                                        </t>
  </si>
  <si>
    <t xml:space="preserve">      Հանձնաժողովի  նախագահ՝    գյուղապետի տեղակալ՝                     Մնացականյան   Ս.                 </t>
  </si>
  <si>
    <t>ձնաժողովի  նախագահ                                                                    1.   Ա. Մկրտչյան</t>
  </si>
  <si>
    <t xml:space="preserve">                               </t>
  </si>
  <si>
    <t xml:space="preserve">   Հանձնաժողովի անդամներ         1. աշխատակ. ղեկավար՝                            Այվազյան     Ս.                                                         </t>
  </si>
  <si>
    <t>նաժողովի  անդամներ</t>
  </si>
  <si>
    <t xml:space="preserve">           </t>
  </si>
  <si>
    <t xml:space="preserve">                                                             2. 1-ին կարգի մասնագետ՝                         Բաղդասարյան   Վ.</t>
  </si>
  <si>
    <t xml:space="preserve">                                                      Վարչականի  տեղկալ                 2. Հայրապետյան Ա.           </t>
  </si>
  <si>
    <t xml:space="preserve">                           </t>
  </si>
  <si>
    <t xml:space="preserve">                                                            3. ավագանու  անդամ՝                                      Ալոյան          Ա.</t>
  </si>
  <si>
    <t xml:space="preserve">                                                      Համակարգիչ  օպերատոր         3, Գևորգյան Ա.</t>
  </si>
  <si>
    <t xml:space="preserve">            </t>
  </si>
  <si>
    <t xml:space="preserve">                                                          4.  ավագանու  անդամ՝                                  Ստեփանյան  Թ.</t>
  </si>
  <si>
    <t xml:space="preserve">                                                       Ավագանու  անդամ                     4.  Հակոբյան   Հ.</t>
  </si>
  <si>
    <t xml:space="preserve">               </t>
  </si>
  <si>
    <t xml:space="preserve">       Հանձնաժողովը  ներքոհիշյալ  կազմով  համաձայն  առաջադրանքի՝  տեղում  ուսումնասիրեցին  Սառնակունք բնակավայրի  կենցաղային  ջրերի   կազմակերպման  և  հեռացման  վիճակը:   Եկան   այն  եզրակացության, որ  բնակավայրում  անհրաժեշտ է  ստեղծել  կոյուղագծեր  կենցաղային ջրերի  հեռացման համար,  որի  համար  պահանջվում է  նախագիծ - նախահաշիվ :
 Վերը   նշված   աշխատանքների    համար,   բոլոր  անհրաժեշտ   տվյալները   բերված   են   համապատասխան   գծագրերում  և   ամփոփաթերթերուն:
  </t>
  </si>
  <si>
    <t xml:space="preserve">                                                                                                                  //-        -//       ----               ---  2021թ.</t>
  </si>
  <si>
    <t xml:space="preserve">                                           Ժ Ա Մ Ա Ն Ա Կ Ա Ց ՈՒ Յ Ց
       ՀՀ  Սյունիքի  մարզ    Գորայք   համայնքի   Սառնակունք  բնակավայրի   կոյուղագծերի և սեպտիկ  հորի  կառուցման     նախագծանախահաշվային  փաստաթղթերի   մշակման   աշխատանքների  </t>
  </si>
  <si>
    <t>Աշխատանքների անվանուները</t>
  </si>
  <si>
    <t>2020թ</t>
  </si>
  <si>
    <t>աշխատանքների   տևողությունը   օրերով</t>
  </si>
  <si>
    <t>Շինարարության   տևողությունը՝ - 65 օր</t>
  </si>
  <si>
    <t>Կազմեց՝                       Գ. Պապոյանը</t>
  </si>
  <si>
    <t xml:space="preserve">                                                   ´ ² ò ² î ð ² ¶ Æ ð</t>
  </si>
  <si>
    <t>Հ Հ  Սյունիքի   մարզ,  Գորայք  համայնքի    Սառնակունք  բնակավայրի  կոյուղագծերի  և սեպտիկ  հորի կառուցում</t>
  </si>
  <si>
    <t xml:space="preserve">Ü³Ë³Ñ³ßí³ÛÇÝ ÷³ëï³ÃÕÃ»ñÁ Ñ³ßí³ñÏí³Í »Ý ³ßË³ï³Ýù³ÛÇÝ Ý³Ë³·ÍÇ Ã»ñáõÃÛáõÝÝ»ñÇ ³ÏïÇ, Í³í³ÉÝ»ñÇ ³Ù÷á÷³·ñ»ñÇ ÑÇÙ³Ý íñ³ ¨ ßÇÝ³ñ³ñ³Ï³Ý  ³ßË³ï³ÝùÝ»ñÇ   ·áñÍáÕ   ·Ý»ñÇ  Ñ³ßí³ñÏÝ»ñÇ  Ù»Ãá¹³Ï³Ý óáõóáõÙÝ»ñÇ ÑÇÙ³Ý íñ³,áñÁ Ñ³ëï³ïí³Í  ¿ ÐÐ Ï³é³í³ñáõÃÛ³Ý ÃÇí  472-Ü ³é 25.04.2013Ã áñáßÙ³Ý.,  ÐÐ  ø³Õ³ù³ßÇÝáõÃÛ³Ý  Ü³Ë³ñ³ñáõÃÛ³Ý   Ã 68, 69 ³é  21.08.2001Ã Ññ³Ù³ÝÝ»ñÇ ÑÇÙ³Ý íñ³:   </t>
  </si>
  <si>
    <t>ØÇçÇÝ  ³ßË³ï³í³ñÓÇ  ã³÷  - 201679 ¹ñ³Ù:</t>
  </si>
  <si>
    <t>Ð³Ù³Ó³ÛÝ  í»ñÁ  Ýßí³Í  ¹ñáõÛÃÇ  Ý³Ë³Ñ³ßí³ÛÇÝ  ³ñÅ»ùÝ»ñÁ  áñáß»ÉÇë 1984Ã.  ·Ý»ñÇ   ¨   ÝáñÙ»ñÇ   íñ³</t>
  </si>
  <si>
    <t>ÏÇñ³éí»É  »Ý    Ñ»ï¨Û³É  ·áñÍ³ÏÇóÝ»ñÁ.</t>
  </si>
  <si>
    <t xml:space="preserve">  1.  ÞÇÝ³ñ³ñ³Ï³Ý  ÝÛáõÃ»ñÇ  ³ñÅ»ùÇÝ  ïñí³Í  ¿ª</t>
  </si>
  <si>
    <t xml:space="preserve">     ³  -  îñ³Ýëåáñï³ÛÇÝ  Í³Ëë»ñÁ  Ñ³ßíÇ  ³éÝáÕ  ·áñÍ³ÏÇó                                   -   1,07</t>
  </si>
  <si>
    <t xml:space="preserve">     µ  -  ²ÛÉ   ÝÛáõÃ»ñÇ  ã³÷Á  Ñ³ßíÇ  ³éÝáÕ  ·áñÍ³ÏÇó                                                -   1.05</t>
  </si>
  <si>
    <t xml:space="preserve">     ·  -  ä³Ñ»ëï³ÛÇÝ,  ÷³Ã»Ã³íáñÙ³Ý  Í³Ëë»ñÁ  Ñ³ßíÇ  ³éÝáÕ  ·áñÍ³ÏÇó              -   1.02</t>
  </si>
  <si>
    <t xml:space="preserve">  2.  ²ßË³ï³í³ñÓÇ  ·áñÍ³ÏÇó                                                                                 -    1,78457</t>
  </si>
  <si>
    <t xml:space="preserve">  3.  Ø»ù»Ý³ - Ù»Ë³ÝÇ½ÙÝ»ñÇ  ß³Ñ³·áñÍÙ³Ý  ·áñÍ³ÏÇó                                            -   2,55032</t>
  </si>
  <si>
    <t xml:space="preserve">  4.  ì»ñ³¹Çñ  Í³Ëë»ñ                                                                                               -   13.3 %</t>
  </si>
  <si>
    <t xml:space="preserve">  5.  Þ³ÑáõÛÃ                                                                                                              -   11 %</t>
  </si>
  <si>
    <t xml:space="preserve">  6.  Ä³Ù³Ý³Ï³íáñ  Ï³éáõÛóÝ»ñÇ  ¨  ß»Ýù»ñÇ  Ï³éáõóÙ³Ý  ³ñÅ»ùÁ                       0,5*   1,5 %  Ñ³Ù³Ó³ÛÝ</t>
  </si>
  <si>
    <t xml:space="preserve">      ÐÐ  ø³Õ³ù³ßÇÝáõÃÛ³Ý  Ü³Ë³ñ³ñáõÃÛ³Ý  21.09.2001Ã.  ÃÇí  69  Ññ³Ù³ÝÇ</t>
  </si>
  <si>
    <t xml:space="preserve">  7.  ÒÙ»é³ÛÇÝ  å³ÛÙ³ÝÝ»ñáõÙ  Ï³ï³ñíáÕ  Ñ³Ù³ñ  Éñ³óáõóÇã  Í³Ëë»ñÁ                  0,7*0,5 %  Ñ³Ù³Ó³ÛÝ</t>
  </si>
  <si>
    <t xml:space="preserve">      ÐÐ  ø³Õ³ù³ßÇÝáõÃÛ³Ý  Ü³Ë³ñ³ñáõÃÛ³Ý  21.08.2001Ã.  ÃÇí  69  Ññ³Ù³ÝÇ</t>
  </si>
  <si>
    <t xml:space="preserve">ÜÛáõÃ»ñÇ ¨ ë³ñù³íáñáõÙÝ»ñÇ ³ñÅ»ùÝ»ñÁ í»ñóí³Í»Ý ÃÇí 2 ÇÝýáñÙ³óÇáÝ ï»Õ»Ï³·ñÇó Ññ³ï³ñ³Ïí³Í  2021Ãí. </t>
  </si>
  <si>
    <t xml:space="preserve"> §ÐÐ  ýÇÝ³ÝëÝ»ñÇ Ü³Ë³ñ³ñáõÃÛ³Ý ¶Ý³·áÛ³óÙ³Ý Ñ³ßí³ñÏ³ÛÇÝ ÇÝýáñÙ³óÇáÝ Ï»ÝïñáÝ¦ - Ç ÏáÕÙÇó:</t>
  </si>
  <si>
    <t xml:space="preserve">  ÜÛáõÃ»ñÇ ¨  ë³ñù³íáñáõÙÝ»ñÇ  ³ñÅ»ùÝ»ñÁ áñáßí³Í  »Ý  Áëï  ÞÜ ¨ Î - ÇÝ  Ñ³Ù³å³ï³ëË³Ý:</t>
  </si>
  <si>
    <t xml:space="preserve">  ²í»É³óí³Í  ³ñÅ»ùÇ  Ñ³ñÏÁ  Ñ³ßíÇ  ¿  ³éÝí³Í   20  % :</t>
  </si>
  <si>
    <r>
      <rPr>
        <sz val="22"/>
        <rFont val="GHEA Grapalat"/>
        <family val="3"/>
      </rPr>
      <t></t>
    </r>
    <r>
      <rPr>
        <sz val="22"/>
        <rFont val="Arial Armenian"/>
        <family val="2"/>
      </rPr>
      <t>Գ. ՊԱՊՈՅԱՆ¦ êäÀ</t>
    </r>
  </si>
  <si>
    <r>
      <rPr>
        <sz val="11"/>
        <rFont val="Arial Armenian"/>
        <family val="2"/>
      </rPr>
      <t>լից.</t>
    </r>
    <r>
      <rPr>
        <sz val="16"/>
        <rFont val="Arial Armenian"/>
        <family val="2"/>
      </rPr>
      <t xml:space="preserve">  ՔՊԼ  17150 - 8</t>
    </r>
  </si>
  <si>
    <t xml:space="preserve">Ìñ³·ñÇ ³Ýí³ÝáõÙÁ`  </t>
  </si>
  <si>
    <t>ՆԱԽԱԳԾԱՅԻՆ ՄԱՍ՝</t>
  </si>
  <si>
    <t>ՆԱԽԱՀԱՇԻՎ</t>
  </si>
  <si>
    <r>
      <rPr>
        <sz val="12"/>
        <rFont val="GHEA Grapalat"/>
        <family val="3"/>
      </rPr>
      <t></t>
    </r>
    <r>
      <rPr>
        <sz val="12"/>
        <rFont val="Arial Armenian"/>
        <family val="2"/>
      </rPr>
      <t>Գ.  Պապոյան</t>
    </r>
    <r>
      <rPr>
        <sz val="12"/>
        <rFont val="GHEA Grapalat"/>
        <family val="3"/>
      </rPr>
      <t></t>
    </r>
    <r>
      <rPr>
        <sz val="12"/>
        <rFont val="Arial Armenian"/>
        <family val="2"/>
      </rPr>
      <t xml:space="preserve">     ՍՊԸ</t>
    </r>
  </si>
  <si>
    <t>Համաձայնեցված  է</t>
  </si>
  <si>
    <t>Տնօրեն՝</t>
  </si>
  <si>
    <t xml:space="preserve">    Գ.  Պապոյան</t>
  </si>
  <si>
    <t>Համայնքի ղեկավար՝                Ա. Աղաջանյան</t>
  </si>
  <si>
    <t>ԱՐԱՐԱՏ    2021թ.</t>
  </si>
  <si>
    <t>Բ Ո Վ Ա Ն Դ Ա Կ ՈՒ Թ Յ ՈՒ Ն</t>
  </si>
  <si>
    <t>h/h</t>
  </si>
  <si>
    <t>ԱՆՎԱՆՈՒՄ</t>
  </si>
  <si>
    <t>էջերը</t>
  </si>
  <si>
    <t>ՏԻՏՂՈՍԱԹԵՐԹ</t>
  </si>
  <si>
    <t>1</t>
  </si>
  <si>
    <t>ԼԻՑԵՆԶԻԱ</t>
  </si>
  <si>
    <t>2</t>
  </si>
  <si>
    <t>ԹԵՐՈՒԹՅՈՒՆՆԵՐԻ  ԱԿՏ</t>
  </si>
  <si>
    <t>3</t>
  </si>
  <si>
    <t>ՏԵԽՆԻԿԱԿԱՆ ԲՆՈՒԹԱԳԻՐ</t>
  </si>
  <si>
    <t>4</t>
  </si>
  <si>
    <t>ՃՀԱ</t>
  </si>
  <si>
    <t>5-6</t>
  </si>
  <si>
    <t>ԲԱՑԱՏՐԱԳԻՐ</t>
  </si>
  <si>
    <t>7</t>
  </si>
  <si>
    <t>ՑԱՆԿ</t>
  </si>
  <si>
    <t>8</t>
  </si>
  <si>
    <t>ՕՐԱՑՈՒՑԱՅԻՆ  ԳՐԱՖԻԿ</t>
  </si>
  <si>
    <t>9</t>
  </si>
  <si>
    <t>ԳԼԽԱՎՈՐ  ՀԱՏԱԿԱԳԻԾ</t>
  </si>
  <si>
    <t>10</t>
  </si>
  <si>
    <t>ԳԾԱԳՐԵՐ</t>
  </si>
  <si>
    <t xml:space="preserve">11- </t>
  </si>
  <si>
    <t xml:space="preserve">ԾԱՎԱԼԱԹԵՐԹ   </t>
  </si>
  <si>
    <t>№</t>
  </si>
  <si>
    <t>Փողոցների անվանումը</t>
  </si>
  <si>
    <t>երկարությունը</t>
  </si>
  <si>
    <t>Գորայք  համայնքի  Սառնակունք բնակավայրի   
փողոցների  երկարությունները</t>
  </si>
  <si>
    <t>1-ին    փողոց</t>
  </si>
  <si>
    <t>2-ին    փողոց</t>
  </si>
  <si>
    <t>3-ին    փողոց</t>
  </si>
  <si>
    <t>4-ին    փողոց</t>
  </si>
  <si>
    <t>5-ին    փողոց</t>
  </si>
  <si>
    <t>6-ին    փողոց</t>
  </si>
  <si>
    <t>7-ին    փողոց</t>
  </si>
  <si>
    <t>1222,0մ</t>
  </si>
  <si>
    <t>148,0մ</t>
  </si>
  <si>
    <t>509,0մ</t>
  </si>
  <si>
    <t>664,3մ</t>
  </si>
  <si>
    <t>286,0մ</t>
  </si>
  <si>
    <t>203,0մ</t>
  </si>
  <si>
    <t>151,0մ</t>
  </si>
  <si>
    <t xml:space="preserve">ՀՀ  Սյունիքի  մարզի    Գորայք   համայնքի   Սառնակունք  բնակավայրի   կոյուղագծերի և սեպտիկ  հորի  կառուցման     նախագծանախահաշվային  փաստաթղթերի   մշակման   աշխատանքների  </t>
  </si>
  <si>
    <r>
      <t>մ</t>
    </r>
    <r>
      <rPr>
        <vertAlign val="superscript"/>
        <sz val="10"/>
        <rFont val="Sylfaen"/>
        <family val="1"/>
      </rPr>
      <t>3</t>
    </r>
  </si>
  <si>
    <r>
      <t>1000մ</t>
    </r>
    <r>
      <rPr>
        <vertAlign val="superscript"/>
        <sz val="10"/>
        <rFont val="Sylfaen"/>
        <family val="1"/>
      </rPr>
      <t>3</t>
    </r>
  </si>
  <si>
    <r>
      <t>1000մ</t>
    </r>
    <r>
      <rPr>
        <vertAlign val="superscript"/>
        <sz val="10"/>
        <rFont val="Sylfaen"/>
        <family val="1"/>
      </rPr>
      <t>3</t>
    </r>
  </si>
  <si>
    <r>
      <t>100մ</t>
    </r>
    <r>
      <rPr>
        <vertAlign val="superscript"/>
        <sz val="10"/>
        <rFont val="Sylfaen"/>
        <family val="1"/>
      </rPr>
      <t>3</t>
    </r>
  </si>
  <si>
    <r>
      <t>մ</t>
    </r>
    <r>
      <rPr>
        <vertAlign val="superscript"/>
        <sz val="10"/>
        <rFont val="Sylfaen"/>
        <family val="1"/>
      </rPr>
      <t>3</t>
    </r>
  </si>
  <si>
    <r>
      <t>մ</t>
    </r>
    <r>
      <rPr>
        <vertAlign val="superscript"/>
        <sz val="10"/>
        <rFont val="Sylfaen"/>
        <family val="1"/>
      </rPr>
      <t>3</t>
    </r>
  </si>
  <si>
    <r>
      <t>մ</t>
    </r>
    <r>
      <rPr>
        <vertAlign val="superscript"/>
        <sz val="10"/>
        <rFont val="Sylfaen"/>
        <family val="1"/>
      </rPr>
      <t>2</t>
    </r>
  </si>
  <si>
    <r>
      <t>100մ</t>
    </r>
    <r>
      <rPr>
        <vertAlign val="superscript"/>
        <sz val="10"/>
        <rFont val="Sylfaen"/>
        <family val="1"/>
      </rPr>
      <t>2</t>
    </r>
  </si>
  <si>
    <r>
      <t>100մ</t>
    </r>
    <r>
      <rPr>
        <vertAlign val="superscript"/>
        <sz val="10"/>
        <rFont val="Sylfaen"/>
        <family val="1"/>
      </rPr>
      <t>3</t>
    </r>
  </si>
  <si>
    <r>
      <t>մ</t>
    </r>
    <r>
      <rPr>
        <vertAlign val="superscript"/>
        <sz val="10"/>
        <color indexed="8"/>
        <rFont val="Sylfaen"/>
        <family val="1"/>
      </rPr>
      <t>3</t>
    </r>
  </si>
  <si>
    <t>1 միավորի արժեքը  /հազ.դր./     գործակ</t>
  </si>
  <si>
    <t xml:space="preserve">կշիռ 
%  -ով    </t>
  </si>
  <si>
    <t>միավորի գինը 
/հազար դրամ/</t>
  </si>
  <si>
    <t>Ընդհանուր արժեքը /հազար դրամ/</t>
  </si>
  <si>
    <t>ժ=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</si>
</sst>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0.000"/>
    <numFmt numFmtId="190" formatCode="0.0000"/>
    <numFmt numFmtId="191" formatCode="_(* #,##0.000_);_(* \(#,##0.000\);_(* &quot;-&quot;??_);_(@_)"/>
    <numFmt numFmtId="192" formatCode="0.00000"/>
    <numFmt numFmtId="193" formatCode="0.000000"/>
    <numFmt numFmtId="194" formatCode="_(* #,##0.0_);_(* \(#,##0.0\);_(* &quot;-&quot;??_);_(@_)"/>
    <numFmt numFmtId="195" formatCode="_(* #,##0_);_(* \(#,##0\);_(* &quot;-&quot;??_);_(@_)"/>
    <numFmt numFmtId="196" formatCode="0.0%"/>
    <numFmt numFmtId="197" formatCode="0.000%"/>
    <numFmt numFmtId="198" formatCode="_-* #,##0.000_р_._-;\-* #,##0.000_р_._-;_-* &quot;-&quot;???_р_._-;_-@_-"/>
    <numFmt numFmtId="199" formatCode="_(* #,##0.0000_);_(* \(#,##0.0000\);_(* &quot;-&quot;??_);_(@_)"/>
    <numFmt numFmtId="200" formatCode="0.0000000"/>
    <numFmt numFmtId="201" formatCode="_(* #,##0.00000_);_(* \(#,##0.00000\);_(* &quot;-&quot;??_);_(@_)"/>
    <numFmt numFmtId="202" formatCode="#,##0.0"/>
    <numFmt numFmtId="203" formatCode="#,##0.000"/>
    <numFmt numFmtId="204" formatCode="#,##0.0000"/>
    <numFmt numFmtId="205" formatCode="[$-409]dddd\,\ mmmm\ dd\,\ yyyy"/>
    <numFmt numFmtId="206" formatCode="[$-409]h:mm:ss\ AM/PM"/>
    <numFmt numFmtId="207" formatCode="#,##0.00000"/>
    <numFmt numFmtId="208" formatCode="#,##0.000000"/>
    <numFmt numFmtId="209" formatCode="[$-409]dddd\,\ mmmm\ d\,\ yyyy"/>
    <numFmt numFmtId="210" formatCode="0.00000000"/>
    <numFmt numFmtId="211" formatCode="0.000000000"/>
    <numFmt numFmtId="212" formatCode="0.0000000000"/>
    <numFmt numFmtId="213" formatCode="[$-FC19]d\ mmmm\ yyyy\ &quot;г.&quot;"/>
    <numFmt numFmtId="214" formatCode="0E+00"/>
    <numFmt numFmtId="215" formatCode="0.0E+00"/>
    <numFmt numFmtId="216" formatCode="0.000E+00"/>
    <numFmt numFmtId="217" formatCode="0.0000E+00"/>
  </numFmts>
  <fonts count="148">
    <font>
      <sz val="10"/>
      <name val="Arial"/>
      <family val="0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 Armenian"/>
      <family val="2"/>
    </font>
    <font>
      <sz val="10"/>
      <name val="Sylfaen"/>
      <family val="1"/>
    </font>
    <font>
      <sz val="12"/>
      <name val="Sylfaen"/>
      <family val="1"/>
    </font>
    <font>
      <u val="single"/>
      <sz val="11"/>
      <name val="Sylfaen"/>
      <family val="1"/>
    </font>
    <font>
      <sz val="11"/>
      <name val="Arial Armenian"/>
      <family val="2"/>
    </font>
    <font>
      <sz val="11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2"/>
      <color indexed="53"/>
      <name val="Arial Armenian"/>
      <family val="2"/>
    </font>
    <font>
      <sz val="8"/>
      <color indexed="53"/>
      <name val="Arial Armenian"/>
      <family val="2"/>
    </font>
    <font>
      <i/>
      <sz val="9"/>
      <name val="Sylfaen"/>
      <family val="1"/>
    </font>
    <font>
      <u val="single"/>
      <sz val="12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8"/>
      <name val="Arial"/>
      <family val="2"/>
    </font>
    <font>
      <sz val="9"/>
      <name val="Arial Armenian"/>
      <family val="2"/>
    </font>
    <font>
      <sz val="11"/>
      <color indexed="8"/>
      <name val="Calibri"/>
      <family val="2"/>
    </font>
    <font>
      <vertAlign val="superscript"/>
      <sz val="11"/>
      <color indexed="8"/>
      <name val="Sylfaen"/>
      <family val="1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Sylfaen"/>
      <family val="1"/>
    </font>
    <font>
      <b/>
      <u val="single"/>
      <sz val="12"/>
      <name val="Sylfaen"/>
      <family val="1"/>
    </font>
    <font>
      <b/>
      <sz val="14"/>
      <name val="Sylfaen"/>
      <family val="1"/>
    </font>
    <font>
      <sz val="12"/>
      <name val="Calibri"/>
      <family val="2"/>
    </font>
    <font>
      <sz val="9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b/>
      <sz val="9"/>
      <color indexed="9"/>
      <name val="Sylfaen"/>
      <family val="1"/>
    </font>
    <font>
      <b/>
      <sz val="10"/>
      <name val="Sylfaen"/>
      <family val="1"/>
    </font>
    <font>
      <sz val="9"/>
      <color indexed="53"/>
      <name val="Arial Armenian"/>
      <family val="2"/>
    </font>
    <font>
      <b/>
      <sz val="9"/>
      <name val="Arial Armenian"/>
      <family val="2"/>
    </font>
    <font>
      <sz val="9"/>
      <name val="Arial"/>
      <family val="2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vertAlign val="superscript"/>
      <sz val="9"/>
      <name val="Sylfaen"/>
      <family val="1"/>
    </font>
    <font>
      <u val="single"/>
      <sz val="10"/>
      <name val="Sylfaen"/>
      <family val="1"/>
    </font>
    <font>
      <vertAlign val="superscript"/>
      <sz val="9"/>
      <color indexed="8"/>
      <name val="Sylfaen"/>
      <family val="1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sz val="8"/>
      <color indexed="8"/>
      <name val="Arial AM"/>
      <family val="2"/>
    </font>
    <font>
      <b/>
      <sz val="14"/>
      <name val="Arial Armenian"/>
      <family val="2"/>
    </font>
    <font>
      <sz val="10"/>
      <name val="Arial AM"/>
      <family val="2"/>
    </font>
    <font>
      <sz val="10"/>
      <name val="Arial LatArm"/>
      <family val="2"/>
    </font>
    <font>
      <sz val="12"/>
      <name val="Arial LatArm"/>
      <family val="2"/>
    </font>
    <font>
      <sz val="22"/>
      <name val="Arial Armenian"/>
      <family val="2"/>
    </font>
    <font>
      <sz val="22"/>
      <name val="GHEA Grapalat"/>
      <family val="3"/>
    </font>
    <font>
      <sz val="16"/>
      <name val="Arial Armenian"/>
      <family val="2"/>
    </font>
    <font>
      <sz val="24"/>
      <name val="Arial Armenian"/>
      <family val="2"/>
    </font>
    <font>
      <sz val="24"/>
      <name val="Arial LatArm"/>
      <family val="2"/>
    </font>
    <font>
      <b/>
      <sz val="11"/>
      <name val="Arial Armenian"/>
      <family val="2"/>
    </font>
    <font>
      <i/>
      <sz val="20"/>
      <name val="Arial Armenian"/>
      <family val="2"/>
    </font>
    <font>
      <b/>
      <sz val="20"/>
      <name val="Arial Armenian"/>
      <family val="2"/>
    </font>
    <font>
      <b/>
      <sz val="39"/>
      <name val="Arial Armenian"/>
      <family val="2"/>
    </font>
    <font>
      <b/>
      <sz val="39"/>
      <name val="Arial LatArm"/>
      <family val="2"/>
    </font>
    <font>
      <sz val="18"/>
      <name val="Arial Armenian"/>
      <family val="2"/>
    </font>
    <font>
      <b/>
      <sz val="16"/>
      <name val="Arial Armenian"/>
      <family val="2"/>
    </font>
    <font>
      <sz val="12"/>
      <name val="GHEA Grapalat"/>
      <family val="3"/>
    </font>
    <font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b/>
      <sz val="12"/>
      <name val="Arial Armenian"/>
      <family val="2"/>
    </font>
    <font>
      <b/>
      <u val="single"/>
      <sz val="14"/>
      <name val="Arial Armenian"/>
      <family val="2"/>
    </font>
    <font>
      <sz val="13"/>
      <name val="Arial Armenian"/>
      <family val="2"/>
    </font>
    <font>
      <u val="single"/>
      <sz val="13"/>
      <name val="Arial Armenian"/>
      <family val="2"/>
    </font>
    <font>
      <sz val="14"/>
      <name val="Arial Armenian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4"/>
      <color indexed="9"/>
      <name val="Arial"/>
      <family val="2"/>
    </font>
    <font>
      <sz val="11"/>
      <color indexed="9"/>
      <name val="Sylfaen"/>
      <family val="1"/>
    </font>
    <font>
      <sz val="14"/>
      <color indexed="8"/>
      <name val="Arial"/>
      <family val="2"/>
    </font>
    <font>
      <sz val="9"/>
      <color indexed="8"/>
      <name val="Arial LatArm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GHEA Grapalat"/>
      <family val="3"/>
    </font>
    <font>
      <sz val="8"/>
      <color indexed="8"/>
      <name val="Sylfae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vertAlign val="superscript"/>
      <sz val="10"/>
      <name val="Sylfaen"/>
      <family val="1"/>
    </font>
    <font>
      <sz val="10"/>
      <color indexed="9"/>
      <name val="Sylfaen"/>
      <family val="1"/>
    </font>
    <font>
      <vertAlign val="superscript"/>
      <sz val="10"/>
      <color indexed="8"/>
      <name val="Sylfaen"/>
      <family val="1"/>
    </font>
    <font>
      <b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1"/>
      <color theme="1"/>
      <name val="GHEA Grapalat"/>
      <family val="3"/>
    </font>
    <font>
      <sz val="14"/>
      <color theme="0"/>
      <name val="Arial"/>
      <family val="2"/>
    </font>
    <font>
      <sz val="11"/>
      <color theme="0"/>
      <name val="Sylfaen"/>
      <family val="1"/>
    </font>
    <font>
      <sz val="9"/>
      <color theme="1"/>
      <name val="Sylfaen"/>
      <family val="1"/>
    </font>
    <font>
      <sz val="14"/>
      <color theme="1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 LatArm"/>
      <family val="2"/>
    </font>
    <font>
      <sz val="9"/>
      <color theme="1"/>
      <name val="Arial LatArm"/>
      <family val="2"/>
    </font>
    <font>
      <sz val="9"/>
      <color theme="1"/>
      <name val="Calibri"/>
      <family val="2"/>
    </font>
    <font>
      <b/>
      <sz val="9"/>
      <color theme="1"/>
      <name val="Sylfaen"/>
      <family val="1"/>
    </font>
    <font>
      <sz val="10"/>
      <color theme="1"/>
      <name val="Calibri"/>
      <family val="2"/>
    </font>
    <font>
      <sz val="8"/>
      <color theme="1"/>
      <name val="Arial LatArm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8"/>
      <color rgb="FF000000"/>
      <name val="Sylfae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Sylfaen"/>
      <family val="1"/>
    </font>
    <font>
      <b/>
      <sz val="9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ck"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1" applyNumberFormat="0" applyAlignment="0" applyProtection="0"/>
    <xf numFmtId="0" fontId="110" fillId="27" borderId="2" applyNumberFormat="0" applyAlignment="0" applyProtection="0"/>
    <xf numFmtId="0" fontId="11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8" borderId="7" applyNumberFormat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3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3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center" vertical="center" wrapText="1"/>
    </xf>
    <xf numFmtId="204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top" wrapText="1"/>
    </xf>
    <xf numFmtId="189" fontId="11" fillId="34" borderId="10" xfId="0" applyNumberFormat="1" applyFont="1" applyFill="1" applyBorder="1" applyAlignment="1">
      <alignment horizontal="center" vertical="center" wrapText="1"/>
    </xf>
    <xf numFmtId="20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center" vertical="top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36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49" fontId="124" fillId="34" borderId="10" xfId="0" applyNumberFormat="1" applyFont="1" applyFill="1" applyBorder="1" applyAlignment="1">
      <alignment horizontal="center" vertical="center" wrapText="1"/>
    </xf>
    <xf numFmtId="2" fontId="124" fillId="34" borderId="10" xfId="0" applyNumberFormat="1" applyFont="1" applyFill="1" applyBorder="1" applyAlignment="1">
      <alignment horizontal="center" vertical="center" wrapText="1"/>
    </xf>
    <xf numFmtId="0" fontId="124" fillId="34" borderId="10" xfId="0" applyFont="1" applyFill="1" applyBorder="1" applyAlignment="1">
      <alignment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17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36" applyFont="1" applyFill="1" applyBorder="1" applyAlignment="1">
      <alignment vertical="center" wrapText="1"/>
      <protection/>
    </xf>
    <xf numFmtId="9" fontId="11" fillId="0" borderId="10" xfId="46" applyFont="1" applyFill="1" applyBorder="1" applyAlignment="1">
      <alignment horizontal="center" vertical="center" wrapText="1"/>
    </xf>
    <xf numFmtId="0" fontId="11" fillId="34" borderId="10" xfId="36" applyFont="1" applyFill="1" applyBorder="1" applyAlignment="1">
      <alignment horizontal="left" vertical="center" wrapText="1"/>
      <protection/>
    </xf>
    <xf numFmtId="17" fontId="11" fillId="34" borderId="10" xfId="0" applyNumberFormat="1" applyFont="1" applyFill="1" applyBorder="1" applyAlignment="1">
      <alignment horizontal="center" vertical="center" wrapText="1"/>
    </xf>
    <xf numFmtId="0" fontId="11" fillId="0" borderId="10" xfId="43" applyFont="1" applyFill="1" applyBorder="1" applyAlignment="1">
      <alignment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2" fontId="11" fillId="0" borderId="10" xfId="43" applyNumberFormat="1" applyFont="1" applyFill="1" applyBorder="1" applyAlignment="1">
      <alignment horizontal="center" vertical="center" wrapText="1"/>
      <protection/>
    </xf>
    <xf numFmtId="188" fontId="11" fillId="0" borderId="10" xfId="43" applyNumberFormat="1" applyFont="1" applyFill="1" applyBorder="1" applyAlignment="1">
      <alignment horizontal="center" vertical="center" wrapText="1"/>
      <protection/>
    </xf>
    <xf numFmtId="1" fontId="11" fillId="0" borderId="10" xfId="43" applyNumberFormat="1" applyFont="1" applyFill="1" applyBorder="1" applyAlignment="1">
      <alignment horizontal="center" vertical="center" wrapText="1"/>
      <protection/>
    </xf>
    <xf numFmtId="0" fontId="124" fillId="0" borderId="10" xfId="43" applyFont="1" applyFill="1" applyBorder="1" applyAlignment="1">
      <alignment vertical="center" wrapText="1"/>
      <protection/>
    </xf>
    <xf numFmtId="0" fontId="124" fillId="0" borderId="10" xfId="0" applyFont="1" applyFill="1" applyBorder="1" applyAlignment="1">
      <alignment horizontal="center" vertical="center" wrapText="1"/>
    </xf>
    <xf numFmtId="1" fontId="124" fillId="0" borderId="10" xfId="43" applyNumberFormat="1" applyFont="1" applyFill="1" applyBorder="1" applyAlignment="1">
      <alignment horizontal="center" vertical="center" wrapText="1"/>
      <protection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03" fontId="11" fillId="0" borderId="10" xfId="0" applyNumberFormat="1" applyFont="1" applyFill="1" applyBorder="1" applyAlignment="1">
      <alignment horizontal="center" vertical="center"/>
    </xf>
    <xf numFmtId="204" fontId="11" fillId="0" borderId="10" xfId="0" applyNumberFormat="1" applyFont="1" applyFill="1" applyBorder="1" applyAlignment="1">
      <alignment horizontal="center" vertical="center"/>
    </xf>
    <xf numFmtId="0" fontId="11" fillId="0" borderId="10" xfId="36" applyFont="1" applyFill="1" applyBorder="1" applyAlignment="1">
      <alignment horizontal="left" vertical="center" wrapText="1"/>
      <protection/>
    </xf>
    <xf numFmtId="49" fontId="11" fillId="34" borderId="10" xfId="36" applyNumberFormat="1" applyFont="1" applyFill="1" applyBorder="1" applyAlignment="1">
      <alignment horizontal="center" vertical="center" wrapText="1"/>
      <protection/>
    </xf>
    <xf numFmtId="0" fontId="124" fillId="34" borderId="10" xfId="0" applyFont="1" applyFill="1" applyBorder="1" applyAlignment="1">
      <alignment horizontal="left" vertical="center" wrapText="1"/>
    </xf>
    <xf numFmtId="0" fontId="124" fillId="34" borderId="10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49" fontId="124" fillId="34" borderId="10" xfId="43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11" fillId="0" borderId="10" xfId="36" applyNumberFormat="1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left"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202" fontId="11" fillId="0" borderId="10" xfId="0" applyNumberFormat="1" applyFont="1" applyFill="1" applyBorder="1" applyAlignment="1">
      <alignment horizontal="center" vertical="center"/>
    </xf>
    <xf numFmtId="0" fontId="11" fillId="0" borderId="10" xfId="34" applyFont="1" applyFill="1" applyBorder="1" applyAlignment="1">
      <alignment horizontal="left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2" fontId="11" fillId="0" borderId="10" xfId="34" applyNumberFormat="1" applyFont="1" applyFill="1" applyBorder="1" applyAlignment="1">
      <alignment horizontal="center" vertical="center" wrapText="1"/>
      <protection/>
    </xf>
    <xf numFmtId="4" fontId="19" fillId="33" borderId="13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204" fontId="18" fillId="33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11" fillId="0" borderId="10" xfId="46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25" fillId="0" borderId="10" xfId="35" applyFont="1" applyBorder="1" applyAlignment="1">
      <alignment horizontal="left" vertical="center" wrapText="1"/>
      <protection/>
    </xf>
    <xf numFmtId="0" fontId="126" fillId="0" borderId="0" xfId="0" applyFont="1" applyAlignment="1">
      <alignment/>
    </xf>
    <xf numFmtId="0" fontId="29" fillId="0" borderId="0" xfId="70" applyFont="1" applyAlignment="1">
      <alignment vertical="center"/>
      <protection/>
    </xf>
    <xf numFmtId="0" fontId="0" fillId="0" borderId="0" xfId="70">
      <alignment/>
      <protection/>
    </xf>
    <xf numFmtId="0" fontId="7" fillId="0" borderId="0" xfId="70" applyFont="1" applyAlignment="1">
      <alignment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88" fontId="11" fillId="34" borderId="10" xfId="0" applyNumberFormat="1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49" fontId="124" fillId="34" borderId="10" xfId="43" applyNumberFormat="1" applyFont="1" applyFill="1" applyBorder="1" applyAlignment="1">
      <alignment horizontal="center" vertical="center" wrapText="1"/>
      <protection/>
    </xf>
    <xf numFmtId="49" fontId="11" fillId="34" borderId="1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4" fontId="32" fillId="34" borderId="10" xfId="0" applyNumberFormat="1" applyFont="1" applyFill="1" applyBorder="1" applyAlignment="1">
      <alignment horizontal="right" vertical="center" wrapText="1"/>
    </xf>
    <xf numFmtId="0" fontId="30" fillId="34" borderId="10" xfId="0" applyFont="1" applyFill="1" applyBorder="1" applyAlignment="1">
      <alignment horizontal="center" wrapText="1"/>
    </xf>
    <xf numFmtId="4" fontId="32" fillId="34" borderId="10" xfId="0" applyNumberFormat="1" applyFont="1" applyFill="1" applyBorder="1" applyAlignment="1">
      <alignment horizontal="right" wrapText="1"/>
    </xf>
    <xf numFmtId="0" fontId="30" fillId="34" borderId="10" xfId="0" applyFont="1" applyFill="1" applyBorder="1" applyAlignment="1">
      <alignment horizontal="center" vertical="top" wrapText="1"/>
    </xf>
    <xf numFmtId="4" fontId="30" fillId="34" borderId="10" xfId="0" applyNumberFormat="1" applyFont="1" applyFill="1" applyBorder="1" applyAlignment="1">
      <alignment horizontal="center" vertical="top" wrapText="1"/>
    </xf>
    <xf numFmtId="196" fontId="30" fillId="34" borderId="10" xfId="0" applyNumberFormat="1" applyFont="1" applyFill="1" applyBorder="1" applyAlignment="1">
      <alignment horizontal="center" vertical="top" wrapText="1"/>
    </xf>
    <xf numFmtId="10" fontId="30" fillId="34" borderId="10" xfId="0" applyNumberFormat="1" applyFont="1" applyFill="1" applyBorder="1" applyAlignment="1">
      <alignment horizontal="center" vertical="center" wrapText="1"/>
    </xf>
    <xf numFmtId="196" fontId="30" fillId="34" borderId="10" xfId="0" applyNumberFormat="1" applyFont="1" applyFill="1" applyBorder="1" applyAlignment="1">
      <alignment horizontal="center" vertical="center" wrapText="1"/>
    </xf>
    <xf numFmtId="4" fontId="33" fillId="34" borderId="10" xfId="0" applyNumberFormat="1" applyFont="1" applyFill="1" applyBorder="1" applyAlignment="1">
      <alignment horizontal="right" vertical="center" wrapText="1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4" fontId="30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35" fillId="0" borderId="0" xfId="0" applyFont="1" applyAlignment="1">
      <alignment/>
    </xf>
    <xf numFmtId="0" fontId="21" fillId="34" borderId="0" xfId="0" applyFont="1" applyFill="1" applyAlignment="1">
      <alignment/>
    </xf>
    <xf numFmtId="0" fontId="32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27" fillId="34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49" fontId="30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3" fontId="30" fillId="34" borderId="0" xfId="0" applyNumberFormat="1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188" fontId="30" fillId="34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04" fontId="39" fillId="33" borderId="1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189" fontId="30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17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36" applyFont="1" applyFill="1" applyBorder="1" applyAlignment="1">
      <alignment vertical="center" wrapText="1"/>
      <protection/>
    </xf>
    <xf numFmtId="9" fontId="30" fillId="0" borderId="10" xfId="46" applyFont="1" applyFill="1" applyBorder="1" applyAlignment="1">
      <alignment horizontal="center" vertical="center" wrapText="1"/>
    </xf>
    <xf numFmtId="189" fontId="30" fillId="34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0" fillId="34" borderId="10" xfId="36" applyFont="1" applyFill="1" applyBorder="1" applyAlignment="1">
      <alignment horizontal="center" vertical="center" wrapText="1"/>
      <protection/>
    </xf>
    <xf numFmtId="2" fontId="30" fillId="34" borderId="10" xfId="0" applyNumberFormat="1" applyFont="1" applyFill="1" applyBorder="1" applyAlignment="1">
      <alignment horizontal="center" vertical="center" wrapText="1"/>
    </xf>
    <xf numFmtId="4" fontId="30" fillId="34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 wrapText="1"/>
    </xf>
    <xf numFmtId="4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36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88" fontId="30" fillId="0" borderId="10" xfId="0" applyNumberFormat="1" applyFont="1" applyFill="1" applyBorder="1" applyAlignment="1">
      <alignment horizontal="center" vertical="center" wrapText="1"/>
    </xf>
    <xf numFmtId="202" fontId="30" fillId="34" borderId="10" xfId="0" applyNumberFormat="1" applyFont="1" applyFill="1" applyBorder="1" applyAlignment="1">
      <alignment horizontal="center" vertical="center" wrapText="1"/>
    </xf>
    <xf numFmtId="17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88" fontId="30" fillId="0" borderId="10" xfId="0" applyNumberFormat="1" applyFont="1" applyFill="1" applyBorder="1" applyAlignment="1">
      <alignment horizontal="center" vertical="center" wrapText="1"/>
    </xf>
    <xf numFmtId="17" fontId="30" fillId="0" borderId="10" xfId="0" applyNumberFormat="1" applyFont="1" applyFill="1" applyBorder="1" applyAlignment="1">
      <alignment horizontal="center" vertical="center" wrapText="1"/>
    </xf>
    <xf numFmtId="0" fontId="30" fillId="0" borderId="10" xfId="36" applyFont="1" applyFill="1" applyBorder="1" applyAlignment="1">
      <alignment vertical="center" wrapText="1"/>
      <protection/>
    </xf>
    <xf numFmtId="0" fontId="30" fillId="0" borderId="10" xfId="36" applyFont="1" applyFill="1" applyBorder="1" applyAlignment="1">
      <alignment horizontal="center" vertical="center" wrapText="1"/>
      <protection/>
    </xf>
    <xf numFmtId="189" fontId="30" fillId="0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88" fontId="30" fillId="3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7" fontId="30" fillId="0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vertical="center" wrapText="1"/>
      <protection/>
    </xf>
    <xf numFmtId="0" fontId="30" fillId="0" borderId="10" xfId="43" applyFont="1" applyFill="1" applyBorder="1" applyAlignment="1">
      <alignment horizontal="center" vertical="center" wrapText="1"/>
      <protection/>
    </xf>
    <xf numFmtId="188" fontId="30" fillId="0" borderId="10" xfId="43" applyNumberFormat="1" applyFont="1" applyFill="1" applyBorder="1" applyAlignment="1">
      <alignment horizontal="center" vertical="center" wrapText="1"/>
      <protection/>
    </xf>
    <xf numFmtId="0" fontId="30" fillId="33" borderId="10" xfId="43" applyFont="1" applyFill="1" applyBorder="1" applyAlignment="1">
      <alignment horizontal="center" vertical="center" wrapText="1"/>
      <protection/>
    </xf>
    <xf numFmtId="189" fontId="30" fillId="34" borderId="10" xfId="36" applyNumberFormat="1" applyFont="1" applyFill="1" applyBorder="1" applyAlignment="1">
      <alignment horizontal="center" vertical="center" wrapText="1"/>
      <protection/>
    </xf>
    <xf numFmtId="2" fontId="30" fillId="0" borderId="10" xfId="43" applyNumberFormat="1" applyFont="1" applyFill="1" applyBorder="1" applyAlignment="1">
      <alignment horizontal="center" vertical="center" wrapText="1"/>
      <protection/>
    </xf>
    <xf numFmtId="2" fontId="30" fillId="33" borderId="10" xfId="43" applyNumberFormat="1" applyFont="1" applyFill="1" applyBorder="1" applyAlignment="1">
      <alignment horizontal="center" vertical="center" wrapText="1"/>
      <protection/>
    </xf>
    <xf numFmtId="190" fontId="30" fillId="0" borderId="10" xfId="0" applyNumberFormat="1" applyFont="1" applyFill="1" applyBorder="1" applyAlignment="1">
      <alignment horizontal="center" vertical="center" wrapText="1"/>
    </xf>
    <xf numFmtId="190" fontId="30" fillId="34" borderId="10" xfId="36" applyNumberFormat="1" applyFont="1" applyFill="1" applyBorder="1" applyAlignment="1">
      <alignment horizontal="center" vertical="center" wrapText="1"/>
      <protection/>
    </xf>
    <xf numFmtId="1" fontId="30" fillId="0" borderId="10" xfId="43" applyNumberFormat="1" applyFont="1" applyFill="1" applyBorder="1" applyAlignment="1">
      <alignment horizontal="center" vertical="center" wrapText="1"/>
      <protection/>
    </xf>
    <xf numFmtId="0" fontId="128" fillId="0" borderId="10" xfId="43" applyFont="1" applyFill="1" applyBorder="1" applyAlignment="1">
      <alignment vertical="center" wrapText="1"/>
      <protection/>
    </xf>
    <xf numFmtId="0" fontId="128" fillId="0" borderId="10" xfId="0" applyFont="1" applyFill="1" applyBorder="1" applyAlignment="1">
      <alignment horizontal="center" vertical="center" wrapText="1"/>
    </xf>
    <xf numFmtId="1" fontId="128" fillId="0" borderId="10" xfId="43" applyNumberFormat="1" applyFont="1" applyFill="1" applyBorder="1" applyAlignment="1">
      <alignment horizontal="center" vertical="center" wrapText="1"/>
      <protection/>
    </xf>
    <xf numFmtId="0" fontId="128" fillId="34" borderId="10" xfId="0" applyFont="1" applyFill="1" applyBorder="1" applyAlignment="1">
      <alignment vertical="center" wrapText="1"/>
    </xf>
    <xf numFmtId="2" fontId="128" fillId="0" borderId="10" xfId="0" applyNumberFormat="1" applyFont="1" applyFill="1" applyBorder="1" applyAlignment="1">
      <alignment horizontal="center" vertical="center" wrapText="1"/>
    </xf>
    <xf numFmtId="2" fontId="128" fillId="34" borderId="10" xfId="0" applyNumberFormat="1" applyFont="1" applyFill="1" applyBorder="1" applyAlignment="1">
      <alignment horizontal="center" vertical="center" wrapText="1"/>
    </xf>
    <xf numFmtId="49" fontId="128" fillId="34" borderId="1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188" fontId="30" fillId="34" borderId="10" xfId="36" applyNumberFormat="1" applyFont="1" applyFill="1" applyBorder="1" applyAlignment="1">
      <alignment horizontal="center" vertical="center" wrapText="1"/>
      <protection/>
    </xf>
    <xf numFmtId="0" fontId="128" fillId="34" borderId="10" xfId="43" applyFont="1" applyFill="1" applyBorder="1" applyAlignment="1">
      <alignment horizontal="center" vertical="center" wrapText="1"/>
      <protection/>
    </xf>
    <xf numFmtId="188" fontId="128" fillId="34" borderId="10" xfId="43" applyNumberFormat="1" applyFont="1" applyFill="1" applyBorder="1" applyAlignment="1">
      <alignment horizontal="center" vertical="center" wrapText="1"/>
      <protection/>
    </xf>
    <xf numFmtId="2" fontId="128" fillId="34" borderId="10" xfId="0" applyNumberFormat="1" applyFont="1" applyFill="1" applyBorder="1" applyAlignment="1">
      <alignment horizontal="center" vertical="center" wrapText="1"/>
    </xf>
    <xf numFmtId="4" fontId="30" fillId="34" borderId="12" xfId="0" applyNumberFormat="1" applyFont="1" applyFill="1" applyBorder="1" applyAlignment="1">
      <alignment horizontal="center" vertical="center" wrapText="1"/>
    </xf>
    <xf numFmtId="2" fontId="128" fillId="34" borderId="10" xfId="43" applyNumberFormat="1" applyFont="1" applyFill="1" applyBorder="1" applyAlignment="1">
      <alignment horizontal="center" vertical="center" wrapText="1"/>
      <protection/>
    </xf>
    <xf numFmtId="4" fontId="30" fillId="34" borderId="13" xfId="0" applyNumberFormat="1" applyFont="1" applyFill="1" applyBorder="1" applyAlignment="1">
      <alignment horizontal="center" vertical="center" wrapText="1"/>
    </xf>
    <xf numFmtId="189" fontId="30" fillId="0" borderId="14" xfId="0" applyNumberFormat="1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9" fontId="128" fillId="34" borderId="10" xfId="43" applyNumberFormat="1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center" vertical="top" wrapText="1"/>
    </xf>
    <xf numFmtId="2" fontId="32" fillId="33" borderId="10" xfId="0" applyNumberFormat="1" applyFont="1" applyFill="1" applyBorder="1" applyAlignment="1">
      <alignment horizontal="right" vertical="top" wrapText="1"/>
    </xf>
    <xf numFmtId="189" fontId="32" fillId="33" borderId="10" xfId="0" applyNumberFormat="1" applyFont="1" applyFill="1" applyBorder="1" applyAlignment="1">
      <alignment horizontal="center" vertical="top" wrapText="1"/>
    </xf>
    <xf numFmtId="189" fontId="32" fillId="33" borderId="10" xfId="0" applyNumberFormat="1" applyFont="1" applyFill="1" applyBorder="1" applyAlignment="1">
      <alignment horizontal="right" vertical="top" wrapText="1"/>
    </xf>
    <xf numFmtId="190" fontId="32" fillId="33" borderId="10" xfId="0" applyNumberFormat="1" applyFont="1" applyFill="1" applyBorder="1" applyAlignment="1">
      <alignment horizontal="right" vertical="top" wrapText="1"/>
    </xf>
    <xf numFmtId="2" fontId="30" fillId="33" borderId="10" xfId="0" applyNumberFormat="1" applyFont="1" applyFill="1" applyBorder="1" applyAlignment="1">
      <alignment horizontal="right" vertical="top" wrapText="1"/>
    </xf>
    <xf numFmtId="4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vertical="top"/>
    </xf>
    <xf numFmtId="188" fontId="32" fillId="33" borderId="10" xfId="0" applyNumberFormat="1" applyFont="1" applyFill="1" applyBorder="1" applyAlignment="1">
      <alignment vertical="top"/>
    </xf>
    <xf numFmtId="0" fontId="32" fillId="33" borderId="10" xfId="0" applyFont="1" applyFill="1" applyBorder="1" applyAlignment="1">
      <alignment horizontal="center" vertical="top"/>
    </xf>
    <xf numFmtId="2" fontId="32" fillId="33" borderId="10" xfId="0" applyNumberFormat="1" applyFont="1" applyFill="1" applyBorder="1" applyAlignment="1">
      <alignment vertical="top"/>
    </xf>
    <xf numFmtId="0" fontId="36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vertical="top"/>
    </xf>
    <xf numFmtId="188" fontId="36" fillId="33" borderId="0" xfId="0" applyNumberFormat="1" applyFont="1" applyFill="1" applyBorder="1" applyAlignment="1">
      <alignment vertical="top"/>
    </xf>
    <xf numFmtId="2" fontId="36" fillId="33" borderId="0" xfId="0" applyNumberFormat="1" applyFont="1" applyFill="1" applyBorder="1" applyAlignment="1">
      <alignment vertical="top"/>
    </xf>
    <xf numFmtId="2" fontId="21" fillId="33" borderId="0" xfId="0" applyNumberFormat="1" applyFont="1" applyFill="1" applyBorder="1" applyAlignment="1">
      <alignment horizontal="right" vertical="top" wrapText="1"/>
    </xf>
    <xf numFmtId="4" fontId="36" fillId="33" borderId="0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49" fontId="36" fillId="33" borderId="0" xfId="0" applyNumberFormat="1" applyFont="1" applyFill="1" applyAlignment="1">
      <alignment horizontal="center"/>
    </xf>
    <xf numFmtId="2" fontId="36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2" fontId="21" fillId="33" borderId="0" xfId="0" applyNumberFormat="1" applyFont="1" applyFill="1" applyBorder="1" applyAlignment="1">
      <alignment/>
    </xf>
    <xf numFmtId="2" fontId="21" fillId="33" borderId="0" xfId="0" applyNumberFormat="1" applyFont="1" applyFill="1" applyAlignment="1">
      <alignment/>
    </xf>
    <xf numFmtId="2" fontId="30" fillId="0" borderId="10" xfId="0" applyNumberFormat="1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189" fontId="30" fillId="0" borderId="10" xfId="0" applyNumberFormat="1" applyFont="1" applyFill="1" applyBorder="1" applyAlignment="1">
      <alignment horizontal="center" vertical="center"/>
    </xf>
    <xf numFmtId="188" fontId="30" fillId="34" borderId="10" xfId="0" applyNumberFormat="1" applyFont="1" applyFill="1" applyBorder="1" applyAlignment="1">
      <alignment horizontal="center" vertical="center" wrapText="1"/>
    </xf>
    <xf numFmtId="190" fontId="30" fillId="34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204" fontId="30" fillId="0" borderId="10" xfId="0" applyNumberFormat="1" applyFont="1" applyFill="1" applyBorder="1" applyAlignment="1">
      <alignment horizontal="center" vertical="center"/>
    </xf>
    <xf numFmtId="0" fontId="30" fillId="0" borderId="10" xfId="36" applyFont="1" applyFill="1" applyBorder="1" applyAlignment="1">
      <alignment horizontal="left" vertical="center" wrapText="1"/>
      <protection/>
    </xf>
    <xf numFmtId="203" fontId="30" fillId="0" borderId="10" xfId="0" applyNumberFormat="1" applyFont="1" applyFill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2" fontId="30" fillId="33" borderId="12" xfId="0" applyNumberFormat="1" applyFont="1" applyFill="1" applyBorder="1" applyAlignment="1">
      <alignment horizontal="center" vertical="center" wrapText="1"/>
    </xf>
    <xf numFmtId="189" fontId="128" fillId="34" borderId="10" xfId="43" applyNumberFormat="1" applyFont="1" applyFill="1" applyBorder="1" applyAlignment="1">
      <alignment horizontal="center" vertical="center" wrapText="1"/>
      <protection/>
    </xf>
    <xf numFmtId="190" fontId="128" fillId="34" borderId="10" xfId="43" applyNumberFormat="1" applyFont="1" applyFill="1" applyBorder="1" applyAlignment="1">
      <alignment horizontal="center" vertical="center" wrapText="1"/>
      <protection/>
    </xf>
    <xf numFmtId="49" fontId="30" fillId="34" borderId="10" xfId="36" applyNumberFormat="1" applyFont="1" applyFill="1" applyBorder="1" applyAlignment="1">
      <alignment horizontal="center" vertical="center" wrapText="1"/>
      <protection/>
    </xf>
    <xf numFmtId="49" fontId="128" fillId="34" borderId="12" xfId="43" applyNumberFormat="1" applyFont="1" applyFill="1" applyBorder="1" applyAlignment="1">
      <alignment horizontal="center" vertical="center" wrapText="1"/>
      <protection/>
    </xf>
    <xf numFmtId="0" fontId="128" fillId="34" borderId="10" xfId="0" applyFont="1" applyFill="1" applyBorder="1" applyAlignment="1">
      <alignment horizontal="left" vertical="center" wrapText="1"/>
    </xf>
    <xf numFmtId="0" fontId="128" fillId="34" borderId="10" xfId="0" applyFont="1" applyFill="1" applyBorder="1" applyAlignment="1">
      <alignment horizontal="center" vertical="center" wrapText="1"/>
    </xf>
    <xf numFmtId="189" fontId="128" fillId="34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188" fontId="30" fillId="0" borderId="10" xfId="0" applyNumberFormat="1" applyFont="1" applyFill="1" applyBorder="1" applyAlignment="1">
      <alignment horizontal="center" vertical="center"/>
    </xf>
    <xf numFmtId="190" fontId="30" fillId="0" borderId="10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/>
    </xf>
    <xf numFmtId="0" fontId="0" fillId="0" borderId="10" xfId="0" applyBorder="1" applyAlignment="1">
      <alignment/>
    </xf>
    <xf numFmtId="0" fontId="130" fillId="0" borderId="16" xfId="0" applyFont="1" applyBorder="1" applyAlignment="1">
      <alignment vertical="center"/>
    </xf>
    <xf numFmtId="0" fontId="37" fillId="0" borderId="11" xfId="0" applyFont="1" applyBorder="1" applyAlignment="1">
      <alignment horizontal="right"/>
    </xf>
    <xf numFmtId="0" fontId="37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130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0" fillId="0" borderId="17" xfId="0" applyFont="1" applyBorder="1" applyAlignment="1">
      <alignment vertical="center"/>
    </xf>
    <xf numFmtId="0" fontId="131" fillId="0" borderId="17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32" fillId="0" borderId="17" xfId="0" applyFont="1" applyBorder="1" applyAlignment="1">
      <alignment horizontal="center" vertical="center" wrapText="1"/>
    </xf>
    <xf numFmtId="0" fontId="128" fillId="0" borderId="18" xfId="0" applyFont="1" applyBorder="1" applyAlignment="1">
      <alignment horizontal="left" vertical="center" wrapText="1"/>
    </xf>
    <xf numFmtId="0" fontId="128" fillId="0" borderId="10" xfId="0" applyFont="1" applyBorder="1" applyAlignment="1">
      <alignment horizontal="left" vertical="center" wrapText="1"/>
    </xf>
    <xf numFmtId="0" fontId="132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28" fillId="0" borderId="17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133" fillId="0" borderId="0" xfId="0" applyFont="1" applyBorder="1" applyAlignment="1">
      <alignment/>
    </xf>
    <xf numFmtId="0" fontId="134" fillId="0" borderId="0" xfId="0" applyFont="1" applyBorder="1" applyAlignment="1">
      <alignment vertical="center"/>
    </xf>
    <xf numFmtId="0" fontId="13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30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13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5" fillId="0" borderId="0" xfId="0" applyFont="1" applyAlignment="1">
      <alignment vertical="top" wrapText="1"/>
    </xf>
    <xf numFmtId="0" fontId="135" fillId="0" borderId="0" xfId="0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14" xfId="70" applyBorder="1" applyAlignment="1">
      <alignment horizontal="center"/>
      <protection/>
    </xf>
    <xf numFmtId="0" fontId="0" fillId="0" borderId="10" xfId="70" applyBorder="1" applyAlignment="1">
      <alignment horizontal="center" vertical="center"/>
      <protection/>
    </xf>
    <xf numFmtId="0" fontId="0" fillId="0" borderId="10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2" xfId="70" applyBorder="1" applyAlignment="1">
      <alignment horizontal="center" vertical="center"/>
      <protection/>
    </xf>
    <xf numFmtId="0" fontId="0" fillId="0" borderId="19" xfId="70" applyBorder="1" applyAlignment="1">
      <alignment horizontal="center" vertical="center"/>
      <protection/>
    </xf>
    <xf numFmtId="0" fontId="0" fillId="0" borderId="19" xfId="70" applyBorder="1" applyAlignment="1">
      <alignment horizontal="center"/>
      <protection/>
    </xf>
    <xf numFmtId="0" fontId="0" fillId="0" borderId="16" xfId="70" applyBorder="1" applyAlignment="1">
      <alignment horizontal="center"/>
      <protection/>
    </xf>
    <xf numFmtId="0" fontId="0" fillId="0" borderId="0" xfId="70" applyBorder="1">
      <alignment/>
      <protection/>
    </xf>
    <xf numFmtId="0" fontId="0" fillId="0" borderId="14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/>
      <protection/>
    </xf>
    <xf numFmtId="0" fontId="0" fillId="0" borderId="12" xfId="70" applyBorder="1" applyAlignment="1">
      <alignment/>
      <protection/>
    </xf>
    <xf numFmtId="0" fontId="0" fillId="0" borderId="14" xfId="70" applyBorder="1" applyAlignment="1">
      <alignment/>
      <protection/>
    </xf>
    <xf numFmtId="0" fontId="0" fillId="0" borderId="13" xfId="70" applyBorder="1" applyAlignment="1">
      <alignment/>
      <protection/>
    </xf>
    <xf numFmtId="0" fontId="0" fillId="0" borderId="19" xfId="70" applyBorder="1" applyAlignment="1">
      <alignment/>
      <protection/>
    </xf>
    <xf numFmtId="0" fontId="0" fillId="0" borderId="0" xfId="70" applyBorder="1" applyAlignment="1">
      <alignment/>
      <protection/>
    </xf>
    <xf numFmtId="0" fontId="0" fillId="0" borderId="21" xfId="70" applyBorder="1" applyAlignment="1">
      <alignment/>
      <protection/>
    </xf>
    <xf numFmtId="0" fontId="0" fillId="0" borderId="20" xfId="70" applyBorder="1" applyAlignment="1">
      <alignment/>
      <protection/>
    </xf>
    <xf numFmtId="0" fontId="0" fillId="0" borderId="22" xfId="70" applyBorder="1" applyAlignment="1">
      <alignment/>
      <protection/>
    </xf>
    <xf numFmtId="0" fontId="0" fillId="0" borderId="23" xfId="70" applyBorder="1" applyAlignment="1">
      <alignment/>
      <protection/>
    </xf>
    <xf numFmtId="0" fontId="0" fillId="0" borderId="24" xfId="70" applyBorder="1">
      <alignment/>
      <protection/>
    </xf>
    <xf numFmtId="0" fontId="0" fillId="0" borderId="0" xfId="70" applyBorder="1" applyAlignment="1">
      <alignment horizontal="center" vertical="center"/>
      <protection/>
    </xf>
    <xf numFmtId="0" fontId="133" fillId="0" borderId="0" xfId="70" applyFont="1" applyBorder="1" applyAlignment="1">
      <alignment horizontal="center" vertical="center"/>
      <protection/>
    </xf>
    <xf numFmtId="0" fontId="0" fillId="0" borderId="0" xfId="70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45" applyFont="1">
      <alignment/>
      <protection/>
    </xf>
    <xf numFmtId="0" fontId="2" fillId="0" borderId="0" xfId="45" applyFont="1" applyAlignment="1">
      <alignment vertical="center"/>
      <protection/>
    </xf>
    <xf numFmtId="0" fontId="48" fillId="0" borderId="25" xfId="40" applyFont="1" applyBorder="1">
      <alignment/>
      <protection/>
    </xf>
    <xf numFmtId="0" fontId="48" fillId="0" borderId="26" xfId="40" applyFont="1" applyBorder="1">
      <alignment/>
      <protection/>
    </xf>
    <xf numFmtId="0" fontId="48" fillId="0" borderId="27" xfId="40" applyFont="1" applyBorder="1">
      <alignment/>
      <protection/>
    </xf>
    <xf numFmtId="0" fontId="48" fillId="0" borderId="0" xfId="40" applyFont="1">
      <alignment/>
      <protection/>
    </xf>
    <xf numFmtId="0" fontId="48" fillId="0" borderId="28" xfId="40" applyFont="1" applyBorder="1">
      <alignment/>
      <protection/>
    </xf>
    <xf numFmtId="0" fontId="49" fillId="0" borderId="29" xfId="40" applyFont="1" applyBorder="1" applyAlignment="1">
      <alignment vertical="center" wrapText="1"/>
      <protection/>
    </xf>
    <xf numFmtId="0" fontId="48" fillId="0" borderId="30" xfId="0" applyFont="1" applyBorder="1" applyAlignment="1">
      <alignment/>
    </xf>
    <xf numFmtId="0" fontId="48" fillId="0" borderId="30" xfId="40" applyFont="1" applyBorder="1">
      <alignment/>
      <protection/>
    </xf>
    <xf numFmtId="0" fontId="49" fillId="0" borderId="30" xfId="40" applyFont="1" applyBorder="1" applyAlignment="1">
      <alignment vertical="center" wrapText="1"/>
      <protection/>
    </xf>
    <xf numFmtId="0" fontId="48" fillId="0" borderId="31" xfId="0" applyFont="1" applyBorder="1" applyAlignment="1">
      <alignment/>
    </xf>
    <xf numFmtId="0" fontId="48" fillId="0" borderId="32" xfId="40" applyFont="1" applyBorder="1">
      <alignment/>
      <protection/>
    </xf>
    <xf numFmtId="0" fontId="48" fillId="0" borderId="33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40" applyFont="1" applyBorder="1">
      <alignment/>
      <protection/>
    </xf>
    <xf numFmtId="0" fontId="48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40" applyFont="1" applyBorder="1">
      <alignment/>
      <protection/>
    </xf>
    <xf numFmtId="0" fontId="48" fillId="0" borderId="34" xfId="40" applyFont="1" applyBorder="1">
      <alignment/>
      <protection/>
    </xf>
    <xf numFmtId="0" fontId="53" fillId="0" borderId="33" xfId="40" applyFont="1" applyBorder="1" applyAlignment="1">
      <alignment vertical="center" wrapText="1"/>
      <protection/>
    </xf>
    <xf numFmtId="0" fontId="53" fillId="0" borderId="0" xfId="40" applyFont="1" applyBorder="1" applyAlignment="1">
      <alignment vertical="center"/>
      <protection/>
    </xf>
    <xf numFmtId="0" fontId="54" fillId="0" borderId="34" xfId="40" applyFont="1" applyBorder="1" applyAlignment="1">
      <alignment vertical="center"/>
      <protection/>
    </xf>
    <xf numFmtId="0" fontId="53" fillId="0" borderId="33" xfId="40" applyFont="1" applyBorder="1" applyAlignment="1">
      <alignment vertical="center"/>
      <protection/>
    </xf>
    <xf numFmtId="0" fontId="55" fillId="0" borderId="0" xfId="40" applyFont="1" applyBorder="1">
      <alignment/>
      <protection/>
    </xf>
    <xf numFmtId="0" fontId="2" fillId="0" borderId="0" xfId="40" applyFont="1" applyBorder="1">
      <alignment/>
      <protection/>
    </xf>
    <xf numFmtId="0" fontId="10" fillId="0" borderId="0" xfId="40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46" fillId="0" borderId="33" xfId="40" applyFont="1" applyBorder="1" applyAlignment="1">
      <alignment horizontal="center" vertical="center" wrapText="1"/>
      <protection/>
    </xf>
    <xf numFmtId="0" fontId="46" fillId="0" borderId="0" xfId="40" applyFont="1" applyBorder="1" applyAlignment="1">
      <alignment horizontal="center" vertical="center" wrapText="1"/>
      <protection/>
    </xf>
    <xf numFmtId="0" fontId="56" fillId="0" borderId="0" xfId="40" applyFont="1" applyAlignment="1">
      <alignment vertical="center"/>
      <protection/>
    </xf>
    <xf numFmtId="0" fontId="58" fillId="0" borderId="0" xfId="40" applyFont="1" applyBorder="1" applyAlignment="1">
      <alignment vertical="center" wrapText="1"/>
      <protection/>
    </xf>
    <xf numFmtId="0" fontId="59" fillId="0" borderId="34" xfId="40" applyFont="1" applyBorder="1" applyAlignment="1">
      <alignment vertical="center" wrapText="1"/>
      <protection/>
    </xf>
    <xf numFmtId="0" fontId="58" fillId="0" borderId="33" xfId="40" applyFont="1" applyBorder="1" applyAlignment="1">
      <alignment vertical="center" wrapText="1"/>
      <protection/>
    </xf>
    <xf numFmtId="0" fontId="2" fillId="0" borderId="33" xfId="40" applyFont="1" applyBorder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0" xfId="40" applyFont="1" applyBorder="1" applyAlignment="1">
      <alignment vertical="center"/>
      <protection/>
    </xf>
    <xf numFmtId="0" fontId="10" fillId="0" borderId="0" xfId="40" applyFont="1" applyBorder="1">
      <alignment/>
      <protection/>
    </xf>
    <xf numFmtId="0" fontId="63" fillId="33" borderId="0" xfId="40" applyFont="1" applyFill="1" applyBorder="1">
      <alignment/>
      <protection/>
    </xf>
    <xf numFmtId="0" fontId="1" fillId="0" borderId="0" xfId="40" applyFont="1">
      <alignment/>
      <protection/>
    </xf>
    <xf numFmtId="0" fontId="65" fillId="0" borderId="0" xfId="40" applyFont="1" applyBorder="1">
      <alignment/>
      <protection/>
    </xf>
    <xf numFmtId="0" fontId="46" fillId="0" borderId="33" xfId="40" applyFont="1" applyBorder="1">
      <alignment/>
      <protection/>
    </xf>
    <xf numFmtId="0" fontId="46" fillId="0" borderId="0" xfId="40" applyFont="1" applyBorder="1">
      <alignment/>
      <protection/>
    </xf>
    <xf numFmtId="0" fontId="46" fillId="0" borderId="0" xfId="40" applyFont="1" applyBorder="1" applyAlignment="1">
      <alignment vertical="center"/>
      <protection/>
    </xf>
    <xf numFmtId="0" fontId="67" fillId="0" borderId="0" xfId="40" applyFont="1" applyBorder="1" applyAlignment="1">
      <alignment horizontal="center" vertical="center"/>
      <protection/>
    </xf>
    <xf numFmtId="0" fontId="68" fillId="0" borderId="0" xfId="40" applyFont="1" applyBorder="1" applyAlignment="1">
      <alignment horizontal="center" vertical="center"/>
      <protection/>
    </xf>
    <xf numFmtId="0" fontId="2" fillId="0" borderId="35" xfId="40" applyFont="1" applyBorder="1">
      <alignment/>
      <protection/>
    </xf>
    <xf numFmtId="0" fontId="2" fillId="0" borderId="36" xfId="40" applyFont="1" applyBorder="1">
      <alignment/>
      <protection/>
    </xf>
    <xf numFmtId="0" fontId="48" fillId="0" borderId="37" xfId="40" applyFont="1" applyBorder="1">
      <alignment/>
      <protection/>
    </xf>
    <xf numFmtId="0" fontId="48" fillId="0" borderId="38" xfId="40" applyFont="1" applyBorder="1">
      <alignment/>
      <protection/>
    </xf>
    <xf numFmtId="0" fontId="2" fillId="0" borderId="39" xfId="40" applyFont="1" applyBorder="1">
      <alignment/>
      <protection/>
    </xf>
    <xf numFmtId="0" fontId="48" fillId="0" borderId="39" xfId="40" applyFont="1" applyBorder="1">
      <alignment/>
      <protection/>
    </xf>
    <xf numFmtId="0" fontId="48" fillId="0" borderId="40" xfId="40" applyFont="1" applyBorder="1">
      <alignment/>
      <protection/>
    </xf>
    <xf numFmtId="0" fontId="2" fillId="0" borderId="0" xfId="40" applyFont="1">
      <alignment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35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top"/>
    </xf>
    <xf numFmtId="2" fontId="0" fillId="0" borderId="0" xfId="0" applyNumberFormat="1" applyAlignment="1">
      <alignment/>
    </xf>
    <xf numFmtId="0" fontId="135" fillId="0" borderId="10" xfId="0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137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135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138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33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0" fontId="57" fillId="0" borderId="0" xfId="40" applyFont="1" applyAlignment="1">
      <alignment horizontal="center" vertical="center" wrapText="1"/>
      <protection/>
    </xf>
    <xf numFmtId="0" fontId="60" fillId="0" borderId="0" xfId="40" applyFont="1" applyAlignment="1">
      <alignment horizontal="center" vertical="center" wrapText="1"/>
      <protection/>
    </xf>
    <xf numFmtId="0" fontId="61" fillId="0" borderId="0" xfId="40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63" fillId="33" borderId="0" xfId="40" applyFont="1" applyFill="1" applyBorder="1" applyAlignment="1">
      <alignment horizontal="right" vertical="center"/>
      <protection/>
    </xf>
    <xf numFmtId="0" fontId="63" fillId="33" borderId="0" xfId="40" applyFont="1" applyFill="1" applyBorder="1" applyAlignment="1">
      <alignment horizontal="center" vertical="center"/>
      <protection/>
    </xf>
    <xf numFmtId="0" fontId="64" fillId="33" borderId="0" xfId="40" applyFont="1" applyFill="1" applyBorder="1" applyAlignment="1">
      <alignment horizontal="center" vertical="center"/>
      <protection/>
    </xf>
    <xf numFmtId="0" fontId="10" fillId="0" borderId="0" xfId="40" applyFont="1" applyBorder="1" applyAlignment="1">
      <alignment horizontal="center" vertical="center"/>
      <protection/>
    </xf>
    <xf numFmtId="0" fontId="69" fillId="0" borderId="0" xfId="40" applyFont="1" applyBorder="1" applyAlignment="1">
      <alignment horizontal="center" vertical="center"/>
      <protection/>
    </xf>
    <xf numFmtId="0" fontId="69" fillId="0" borderId="36" xfId="40" applyFont="1" applyBorder="1" applyAlignment="1">
      <alignment horizontal="center" vertical="center"/>
      <protection/>
    </xf>
    <xf numFmtId="0" fontId="65" fillId="0" borderId="33" xfId="40" applyFont="1" applyBorder="1" applyAlignment="1">
      <alignment horizontal="right" vertical="center" wrapText="1"/>
      <protection/>
    </xf>
    <xf numFmtId="0" fontId="65" fillId="0" borderId="0" xfId="40" applyFont="1" applyBorder="1" applyAlignment="1">
      <alignment horizontal="right" vertical="center" wrapText="1"/>
      <protection/>
    </xf>
    <xf numFmtId="0" fontId="65" fillId="0" borderId="0" xfId="40" applyFont="1" applyBorder="1" applyAlignment="1">
      <alignment horizontal="center" vertical="center"/>
      <protection/>
    </xf>
    <xf numFmtId="0" fontId="46" fillId="0" borderId="0" xfId="40" applyFont="1" applyBorder="1" applyAlignment="1">
      <alignment horizontal="right" vertical="center"/>
      <protection/>
    </xf>
    <xf numFmtId="0" fontId="46" fillId="0" borderId="0" xfId="40" applyFont="1" applyBorder="1" applyAlignment="1">
      <alignment horizontal="center" vertical="center"/>
      <protection/>
    </xf>
    <xf numFmtId="0" fontId="66" fillId="0" borderId="0" xfId="40" applyFont="1" applyBorder="1" applyAlignment="1">
      <alignment horizontal="center" vertical="center"/>
      <protection/>
    </xf>
    <xf numFmtId="0" fontId="67" fillId="0" borderId="0" xfId="40" applyFont="1" applyBorder="1" applyAlignment="1">
      <alignment horizontal="right" vertical="center"/>
      <protection/>
    </xf>
    <xf numFmtId="0" fontId="67" fillId="0" borderId="0" xfId="40" applyFont="1" applyBorder="1" applyAlignment="1">
      <alignment horizontal="center" vertical="center"/>
      <protection/>
    </xf>
    <xf numFmtId="0" fontId="68" fillId="0" borderId="0" xfId="40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4" borderId="0" xfId="0" applyFont="1" applyFill="1" applyAlignment="1">
      <alignment horizontal="center" vertical="center" wrapText="1"/>
    </xf>
    <xf numFmtId="0" fontId="34" fillId="34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top" wrapText="1"/>
    </xf>
    <xf numFmtId="0" fontId="32" fillId="34" borderId="10" xfId="0" applyFont="1" applyFill="1" applyBorder="1" applyAlignment="1">
      <alignment horizontal="left" vertical="center" wrapText="1"/>
    </xf>
    <xf numFmtId="4" fontId="30" fillId="0" borderId="41" xfId="0" applyNumberFormat="1" applyFont="1" applyFill="1" applyBorder="1" applyAlignment="1">
      <alignment horizontal="left" vertical="center" wrapText="1"/>
    </xf>
    <xf numFmtId="4" fontId="30" fillId="0" borderId="42" xfId="0" applyNumberFormat="1" applyFont="1" applyFill="1" applyBorder="1" applyAlignment="1">
      <alignment horizontal="left" vertical="center" wrapText="1"/>
    </xf>
    <xf numFmtId="4" fontId="32" fillId="34" borderId="41" xfId="0" applyNumberFormat="1" applyFont="1" applyFill="1" applyBorder="1" applyAlignment="1">
      <alignment horizontal="center" vertical="center" wrapText="1"/>
    </xf>
    <xf numFmtId="4" fontId="32" fillId="34" borderId="42" xfId="0" applyNumberFormat="1" applyFont="1" applyFill="1" applyBorder="1" applyAlignment="1">
      <alignment horizontal="center" vertical="center" wrapText="1"/>
    </xf>
    <xf numFmtId="4" fontId="32" fillId="34" borderId="10" xfId="0" applyNumberFormat="1" applyFont="1" applyFill="1" applyBorder="1" applyAlignment="1">
      <alignment horizontal="left" vertical="center" wrapText="1"/>
    </xf>
    <xf numFmtId="4" fontId="30" fillId="34" borderId="10" xfId="0" applyNumberFormat="1" applyFont="1" applyFill="1" applyBorder="1" applyAlignment="1">
      <alignment horizontal="left" vertical="center" wrapText="1"/>
    </xf>
    <xf numFmtId="4" fontId="30" fillId="34" borderId="41" xfId="0" applyNumberFormat="1" applyFont="1" applyFill="1" applyBorder="1" applyAlignment="1">
      <alignment horizontal="left" vertical="center" wrapText="1"/>
    </xf>
    <xf numFmtId="4" fontId="30" fillId="34" borderId="42" xfId="0" applyNumberFormat="1" applyFont="1" applyFill="1" applyBorder="1" applyAlignment="1">
      <alignment horizontal="left" vertical="center" wrapText="1"/>
    </xf>
    <xf numFmtId="4" fontId="30" fillId="0" borderId="41" xfId="33" applyNumberFormat="1" applyFont="1" applyBorder="1" applyAlignment="1">
      <alignment horizontal="left" vertical="center" wrapText="1"/>
      <protection/>
    </xf>
    <xf numFmtId="4" fontId="30" fillId="0" borderId="42" xfId="33" applyNumberFormat="1" applyFont="1" applyBorder="1" applyAlignment="1">
      <alignment horizontal="left" vertical="center" wrapText="1"/>
      <protection/>
    </xf>
    <xf numFmtId="4" fontId="30" fillId="34" borderId="10" xfId="0" applyNumberFormat="1" applyFont="1" applyFill="1" applyBorder="1" applyAlignment="1">
      <alignment vertical="top" wrapText="1"/>
    </xf>
    <xf numFmtId="0" fontId="11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 vertical="center" wrapText="1"/>
    </xf>
    <xf numFmtId="4" fontId="30" fillId="34" borderId="12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188" fontId="30" fillId="0" borderId="12" xfId="0" applyNumberFormat="1" applyFont="1" applyFill="1" applyBorder="1" applyAlignment="1">
      <alignment horizontal="center" vertical="center" wrapText="1"/>
    </xf>
    <xf numFmtId="188" fontId="30" fillId="0" borderId="13" xfId="0" applyNumberFormat="1" applyFont="1" applyFill="1" applyBorder="1" applyAlignment="1">
      <alignment horizontal="center" vertical="center" wrapText="1"/>
    </xf>
    <xf numFmtId="188" fontId="30" fillId="0" borderId="14" xfId="0" applyNumberFormat="1" applyFont="1" applyFill="1" applyBorder="1" applyAlignment="1">
      <alignment horizontal="center" vertical="center" wrapText="1"/>
    </xf>
    <xf numFmtId="2" fontId="30" fillId="34" borderId="12" xfId="0" applyNumberFormat="1" applyFont="1" applyFill="1" applyBorder="1" applyAlignment="1">
      <alignment horizontal="center" vertical="center" wrapText="1"/>
    </xf>
    <xf numFmtId="2" fontId="30" fillId="34" borderId="13" xfId="0" applyNumberFormat="1" applyFont="1" applyFill="1" applyBorder="1" applyAlignment="1">
      <alignment horizontal="center" vertical="center" wrapText="1"/>
    </xf>
    <xf numFmtId="2" fontId="30" fillId="34" borderId="14" xfId="0" applyNumberFormat="1" applyFont="1" applyFill="1" applyBorder="1" applyAlignment="1">
      <alignment horizontal="center" vertical="center" wrapText="1"/>
    </xf>
    <xf numFmtId="4" fontId="30" fillId="34" borderId="12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30" fillId="33" borderId="0" xfId="0" applyFont="1" applyFill="1" applyBorder="1" applyAlignment="1">
      <alignment horizontal="left" vertical="center"/>
    </xf>
    <xf numFmtId="49" fontId="30" fillId="34" borderId="10" xfId="0" applyNumberFormat="1" applyFont="1" applyFill="1" applyBorder="1" applyAlignment="1">
      <alignment horizontal="center" vertical="center" wrapText="1"/>
    </xf>
    <xf numFmtId="188" fontId="30" fillId="34" borderId="10" xfId="0" applyNumberFormat="1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9" fontId="30" fillId="0" borderId="12" xfId="36" applyNumberFormat="1" applyFont="1" applyFill="1" applyBorder="1" applyAlignment="1">
      <alignment horizontal="center" vertical="center" wrapText="1"/>
      <protection/>
    </xf>
    <xf numFmtId="49" fontId="30" fillId="0" borderId="13" xfId="36" applyNumberFormat="1" applyFont="1" applyFill="1" applyBorder="1" applyAlignment="1">
      <alignment horizontal="center" vertical="center" wrapText="1"/>
      <protection/>
    </xf>
    <xf numFmtId="49" fontId="30" fillId="0" borderId="14" xfId="36" applyNumberFormat="1" applyFont="1" applyFill="1" applyBorder="1" applyAlignment="1">
      <alignment horizontal="center" vertical="center" wrapText="1"/>
      <protection/>
    </xf>
    <xf numFmtId="0" fontId="30" fillId="0" borderId="12" xfId="43" applyFont="1" applyFill="1" applyBorder="1" applyAlignment="1">
      <alignment horizontal="left" vertical="center" wrapText="1"/>
      <protection/>
    </xf>
    <xf numFmtId="0" fontId="30" fillId="0" borderId="13" xfId="43" applyFont="1" applyFill="1" applyBorder="1" applyAlignment="1">
      <alignment horizontal="left" vertical="center" wrapText="1"/>
      <protection/>
    </xf>
    <xf numFmtId="0" fontId="30" fillId="0" borderId="14" xfId="43" applyFont="1" applyFill="1" applyBorder="1" applyAlignment="1">
      <alignment horizontal="left" vertical="center" wrapText="1"/>
      <protection/>
    </xf>
    <xf numFmtId="0" fontId="30" fillId="0" borderId="12" xfId="43" applyFont="1" applyFill="1" applyBorder="1" applyAlignment="1">
      <alignment horizontal="center" vertical="center" wrapText="1"/>
      <protection/>
    </xf>
    <xf numFmtId="0" fontId="30" fillId="0" borderId="13" xfId="43" applyFont="1" applyFill="1" applyBorder="1" applyAlignment="1">
      <alignment horizontal="center" vertical="center" wrapText="1"/>
      <protection/>
    </xf>
    <xf numFmtId="0" fontId="30" fillId="0" borderId="14" xfId="43" applyFont="1" applyFill="1" applyBorder="1" applyAlignment="1">
      <alignment horizontal="center" vertical="center" wrapText="1"/>
      <protection/>
    </xf>
    <xf numFmtId="188" fontId="30" fillId="0" borderId="12" xfId="43" applyNumberFormat="1" applyFont="1" applyFill="1" applyBorder="1" applyAlignment="1">
      <alignment horizontal="center" vertical="center" wrapText="1"/>
      <protection/>
    </xf>
    <xf numFmtId="188" fontId="30" fillId="0" borderId="13" xfId="43" applyNumberFormat="1" applyFont="1" applyFill="1" applyBorder="1" applyAlignment="1">
      <alignment horizontal="center" vertical="center" wrapText="1"/>
      <protection/>
    </xf>
    <xf numFmtId="188" fontId="30" fillId="0" borderId="14" xfId="43" applyNumberFormat="1" applyFont="1" applyFill="1" applyBorder="1" applyAlignment="1">
      <alignment horizontal="center" vertical="center" wrapText="1"/>
      <protection/>
    </xf>
    <xf numFmtId="49" fontId="128" fillId="34" borderId="10" xfId="43" applyNumberFormat="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89" fontId="30" fillId="0" borderId="12" xfId="0" applyNumberFormat="1" applyFont="1" applyFill="1" applyBorder="1" applyAlignment="1">
      <alignment horizontal="center" vertical="center" wrapText="1"/>
    </xf>
    <xf numFmtId="189" fontId="30" fillId="0" borderId="13" xfId="0" applyNumberFormat="1" applyFont="1" applyFill="1" applyBorder="1" applyAlignment="1">
      <alignment horizontal="center" vertical="center" wrapText="1"/>
    </xf>
    <xf numFmtId="189" fontId="30" fillId="0" borderId="14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88" fontId="128" fillId="34" borderId="10" xfId="43" applyNumberFormat="1" applyFont="1" applyFill="1" applyBorder="1" applyAlignment="1">
      <alignment horizontal="center" vertical="center" wrapText="1"/>
      <protection/>
    </xf>
    <xf numFmtId="17" fontId="30" fillId="0" borderId="10" xfId="0" applyNumberFormat="1" applyFont="1" applyFill="1" applyBorder="1" applyAlignment="1">
      <alignment horizontal="center" vertical="center" wrapText="1"/>
    </xf>
    <xf numFmtId="0" fontId="30" fillId="0" borderId="12" xfId="34" applyFont="1" applyFill="1" applyBorder="1" applyAlignment="1">
      <alignment horizontal="left" vertical="center" wrapText="1"/>
      <protection/>
    </xf>
    <xf numFmtId="0" fontId="30" fillId="0" borderId="14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0" fontId="30" fillId="0" borderId="14" xfId="34" applyFont="1" applyFill="1" applyBorder="1" applyAlignment="1">
      <alignment horizontal="center" vertical="center" wrapText="1"/>
      <protection/>
    </xf>
    <xf numFmtId="2" fontId="30" fillId="0" borderId="12" xfId="34" applyNumberFormat="1" applyFont="1" applyFill="1" applyBorder="1" applyAlignment="1">
      <alignment horizontal="center" vertical="center" wrapText="1"/>
      <protection/>
    </xf>
    <xf numFmtId="2" fontId="30" fillId="0" borderId="14" xfId="34" applyNumberFormat="1" applyFont="1" applyFill="1" applyBorder="1" applyAlignment="1">
      <alignment horizontal="center" vertical="center" wrapText="1"/>
      <protection/>
    </xf>
    <xf numFmtId="0" fontId="36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2" fontId="30" fillId="34" borderId="10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left" vertical="center" wrapText="1"/>
    </xf>
    <xf numFmtId="2" fontId="30" fillId="0" borderId="14" xfId="0" applyNumberFormat="1" applyFont="1" applyFill="1" applyBorder="1" applyAlignment="1">
      <alignment horizontal="left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189" fontId="30" fillId="0" borderId="12" xfId="0" applyNumberFormat="1" applyFont="1" applyFill="1" applyBorder="1" applyAlignment="1">
      <alignment horizontal="center" vertical="center"/>
    </xf>
    <xf numFmtId="189" fontId="30" fillId="0" borderId="14" xfId="0" applyNumberFormat="1" applyFont="1" applyFill="1" applyBorder="1" applyAlignment="1">
      <alignment horizontal="center" vertical="center"/>
    </xf>
    <xf numFmtId="49" fontId="30" fillId="34" borderId="12" xfId="0" applyNumberFormat="1" applyFont="1" applyFill="1" applyBorder="1" applyAlignment="1">
      <alignment horizontal="center" vertical="center" wrapText="1"/>
    </xf>
    <xf numFmtId="49" fontId="30" fillId="34" borderId="13" xfId="0" applyNumberFormat="1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88" fontId="30" fillId="34" borderId="12" xfId="0" applyNumberFormat="1" applyFont="1" applyFill="1" applyBorder="1" applyAlignment="1">
      <alignment horizontal="center" vertical="center" wrapText="1"/>
    </xf>
    <xf numFmtId="188" fontId="30" fillId="34" borderId="13" xfId="0" applyNumberFormat="1" applyFont="1" applyFill="1" applyBorder="1" applyAlignment="1">
      <alignment horizontal="center" vertical="center" wrapText="1"/>
    </xf>
    <xf numFmtId="188" fontId="30" fillId="34" borderId="14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02" fontId="30" fillId="0" borderId="12" xfId="0" applyNumberFormat="1" applyFont="1" applyFill="1" applyBorder="1" applyAlignment="1">
      <alignment horizontal="center" vertical="center"/>
    </xf>
    <xf numFmtId="202" fontId="30" fillId="0" borderId="13" xfId="0" applyNumberFormat="1" applyFont="1" applyFill="1" applyBorder="1" applyAlignment="1">
      <alignment horizontal="center" vertical="center"/>
    </xf>
    <xf numFmtId="202" fontId="30" fillId="0" borderId="14" xfId="0" applyNumberFormat="1" applyFont="1" applyFill="1" applyBorder="1" applyAlignment="1">
      <alignment horizontal="center" vertical="center"/>
    </xf>
    <xf numFmtId="49" fontId="128" fillId="34" borderId="12" xfId="43" applyNumberFormat="1" applyFont="1" applyFill="1" applyBorder="1" applyAlignment="1">
      <alignment horizontal="center" vertical="center" wrapText="1"/>
      <protection/>
    </xf>
    <xf numFmtId="49" fontId="128" fillId="34" borderId="13" xfId="43" applyNumberFormat="1" applyFont="1" applyFill="1" applyBorder="1" applyAlignment="1">
      <alignment horizontal="center" vertical="center" wrapText="1"/>
      <protection/>
    </xf>
    <xf numFmtId="49" fontId="128" fillId="34" borderId="14" xfId="43" applyNumberFormat="1" applyFont="1" applyFill="1" applyBorder="1" applyAlignment="1">
      <alignment horizontal="center" vertical="center" wrapText="1"/>
      <protection/>
    </xf>
    <xf numFmtId="4" fontId="30" fillId="0" borderId="12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2" fontId="30" fillId="34" borderId="12" xfId="0" applyNumberFormat="1" applyFont="1" applyFill="1" applyBorder="1" applyAlignment="1">
      <alignment horizontal="center" vertical="center" wrapText="1"/>
    </xf>
    <xf numFmtId="2" fontId="30" fillId="34" borderId="13" xfId="0" applyNumberFormat="1" applyFont="1" applyFill="1" applyBorder="1" applyAlignment="1">
      <alignment horizontal="center" vertical="center" wrapText="1"/>
    </xf>
    <xf numFmtId="2" fontId="30" fillId="34" borderId="14" xfId="0" applyNumberFormat="1" applyFont="1" applyFill="1" applyBorder="1" applyAlignment="1">
      <alignment horizontal="center" vertical="center" wrapText="1"/>
    </xf>
    <xf numFmtId="2" fontId="128" fillId="34" borderId="12" xfId="43" applyNumberFormat="1" applyFont="1" applyFill="1" applyBorder="1" applyAlignment="1">
      <alignment horizontal="center" vertical="center" wrapText="1"/>
      <protection/>
    </xf>
    <xf numFmtId="2" fontId="128" fillId="34" borderId="13" xfId="43" applyNumberFormat="1" applyFont="1" applyFill="1" applyBorder="1" applyAlignment="1">
      <alignment horizontal="center" vertical="center" wrapText="1"/>
      <protection/>
    </xf>
    <xf numFmtId="2" fontId="128" fillId="34" borderId="14" xfId="43" applyNumberFormat="1" applyFont="1" applyFill="1" applyBorder="1" applyAlignment="1">
      <alignment horizontal="center" vertical="center" wrapText="1"/>
      <protection/>
    </xf>
    <xf numFmtId="49" fontId="30" fillId="33" borderId="12" xfId="36" applyNumberFormat="1" applyFont="1" applyFill="1" applyBorder="1" applyAlignment="1">
      <alignment horizontal="center" vertical="center" wrapText="1"/>
      <protection/>
    </xf>
    <xf numFmtId="49" fontId="30" fillId="33" borderId="13" xfId="36" applyNumberFormat="1" applyFont="1" applyFill="1" applyBorder="1" applyAlignment="1">
      <alignment horizontal="center" vertical="center" wrapText="1"/>
      <protection/>
    </xf>
    <xf numFmtId="49" fontId="30" fillId="33" borderId="14" xfId="36" applyNumberFormat="1" applyFont="1" applyFill="1" applyBorder="1" applyAlignment="1">
      <alignment horizontal="center" vertical="center" wrapText="1"/>
      <protection/>
    </xf>
    <xf numFmtId="0" fontId="139" fillId="0" borderId="10" xfId="35" applyFont="1" applyBorder="1" applyAlignment="1">
      <alignment horizontal="center" vertical="center" wrapText="1"/>
      <protection/>
    </xf>
    <xf numFmtId="0" fontId="26" fillId="34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left" vertical="top"/>
    </xf>
    <xf numFmtId="0" fontId="24" fillId="0" borderId="10" xfId="0" applyFont="1" applyBorder="1" applyAlignment="1">
      <alignment horizontal="center"/>
    </xf>
    <xf numFmtId="0" fontId="140" fillId="0" borderId="10" xfId="35" applyFont="1" applyBorder="1" applyAlignment="1">
      <alignment horizontal="center" vertical="center" textRotation="90" wrapText="1"/>
      <protection/>
    </xf>
    <xf numFmtId="0" fontId="25" fillId="0" borderId="0" xfId="0" applyFont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37" fillId="0" borderId="12" xfId="0" applyFont="1" applyBorder="1" applyAlignment="1">
      <alignment horizontal="center" textRotation="90"/>
    </xf>
    <xf numFmtId="0" fontId="37" fillId="0" borderId="13" xfId="0" applyFont="1" applyBorder="1" applyAlignment="1">
      <alignment horizontal="center" textRotation="90"/>
    </xf>
    <xf numFmtId="0" fontId="37" fillId="0" borderId="14" xfId="0" applyFont="1" applyBorder="1" applyAlignment="1">
      <alignment horizontal="center" textRotation="90"/>
    </xf>
    <xf numFmtId="0" fontId="7" fillId="0" borderId="0" xfId="70" applyFont="1" applyAlignment="1">
      <alignment horizontal="left" vertical="center" wrapText="1"/>
      <protection/>
    </xf>
    <xf numFmtId="0" fontId="131" fillId="0" borderId="17" xfId="0" applyFont="1" applyBorder="1" applyAlignment="1">
      <alignment horizontal="center" vertical="center"/>
    </xf>
    <xf numFmtId="0" fontId="131" fillId="0" borderId="0" xfId="0" applyFont="1" applyBorder="1" applyAlignment="1">
      <alignment horizontal="center" vertical="center"/>
    </xf>
    <xf numFmtId="0" fontId="141" fillId="0" borderId="17" xfId="0" applyFont="1" applyBorder="1" applyAlignment="1">
      <alignment horizontal="center" vertical="center" wrapText="1"/>
    </xf>
    <xf numFmtId="0" fontId="142" fillId="0" borderId="0" xfId="0" applyFont="1" applyBorder="1" applyAlignment="1">
      <alignment horizontal="center" vertical="center" wrapText="1"/>
    </xf>
    <xf numFmtId="0" fontId="132" fillId="0" borderId="12" xfId="0" applyFont="1" applyBorder="1" applyAlignment="1">
      <alignment horizontal="center" vertical="center" wrapText="1"/>
    </xf>
    <xf numFmtId="0" fontId="132" fillId="0" borderId="13" xfId="0" applyFont="1" applyBorder="1" applyAlignment="1">
      <alignment horizontal="center" vertical="center" wrapText="1"/>
    </xf>
    <xf numFmtId="0" fontId="132" fillId="0" borderId="14" xfId="0" applyFont="1" applyBorder="1" applyAlignment="1">
      <alignment horizontal="center" vertical="center" wrapText="1"/>
    </xf>
    <xf numFmtId="0" fontId="128" fillId="0" borderId="12" xfId="0" applyFont="1" applyBorder="1" applyAlignment="1">
      <alignment horizontal="center" vertical="center" wrapText="1"/>
    </xf>
    <xf numFmtId="0" fontId="128" fillId="0" borderId="13" xfId="0" applyFont="1" applyBorder="1" applyAlignment="1">
      <alignment horizontal="center" vertical="center" wrapText="1"/>
    </xf>
    <xf numFmtId="0" fontId="128" fillId="0" borderId="14" xfId="0" applyFont="1" applyBorder="1" applyAlignment="1">
      <alignment horizontal="center" vertical="center" wrapText="1"/>
    </xf>
    <xf numFmtId="0" fontId="128" fillId="0" borderId="43" xfId="0" applyFont="1" applyBorder="1" applyAlignment="1">
      <alignment horizontal="center" vertical="center" wrapText="1"/>
    </xf>
    <xf numFmtId="0" fontId="128" fillId="0" borderId="44" xfId="0" applyFont="1" applyBorder="1" applyAlignment="1">
      <alignment horizontal="center" vertical="center" wrapText="1"/>
    </xf>
    <xf numFmtId="0" fontId="128" fillId="0" borderId="45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left" vertical="center" wrapText="1"/>
    </xf>
    <xf numFmtId="0" fontId="130" fillId="0" borderId="0" xfId="0" applyFont="1" applyBorder="1" applyAlignment="1">
      <alignment horizontal="left" vertical="center"/>
    </xf>
    <xf numFmtId="0" fontId="14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5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7" fillId="0" borderId="12" xfId="70" applyFont="1" applyBorder="1" applyAlignment="1">
      <alignment horizontal="center"/>
      <protection/>
    </xf>
    <xf numFmtId="0" fontId="0" fillId="0" borderId="13" xfId="70" applyBorder="1" applyAlignment="1">
      <alignment horizontal="center"/>
      <protection/>
    </xf>
    <xf numFmtId="0" fontId="0" fillId="0" borderId="14" xfId="70" applyBorder="1" applyAlignment="1">
      <alignment horizontal="center"/>
      <protection/>
    </xf>
    <xf numFmtId="0" fontId="0" fillId="0" borderId="16" xfId="70" applyBorder="1" applyAlignment="1">
      <alignment horizontal="left" vertical="center"/>
      <protection/>
    </xf>
    <xf numFmtId="0" fontId="0" fillId="0" borderId="11" xfId="70" applyBorder="1" applyAlignment="1">
      <alignment horizontal="left" vertical="center"/>
      <protection/>
    </xf>
    <xf numFmtId="0" fontId="0" fillId="0" borderId="21" xfId="70" applyBorder="1" applyAlignment="1">
      <alignment horizontal="left" vertical="center"/>
      <protection/>
    </xf>
    <xf numFmtId="0" fontId="0" fillId="0" borderId="17" xfId="70" applyBorder="1" applyAlignment="1">
      <alignment horizontal="left" vertical="center"/>
      <protection/>
    </xf>
    <xf numFmtId="0" fontId="0" fillId="0" borderId="0" xfId="70" applyBorder="1" applyAlignment="1">
      <alignment horizontal="left" vertical="center"/>
      <protection/>
    </xf>
    <xf numFmtId="0" fontId="0" fillId="0" borderId="46" xfId="70" applyBorder="1" applyAlignment="1">
      <alignment horizontal="left" vertical="center"/>
      <protection/>
    </xf>
    <xf numFmtId="0" fontId="0" fillId="0" borderId="23" xfId="70" applyBorder="1" applyAlignment="1">
      <alignment horizontal="left" vertical="center"/>
      <protection/>
    </xf>
    <xf numFmtId="0" fontId="0" fillId="0" borderId="24" xfId="70" applyBorder="1" applyAlignment="1">
      <alignment horizontal="left" vertical="center"/>
      <protection/>
    </xf>
    <xf numFmtId="0" fontId="0" fillId="0" borderId="20" xfId="70" applyBorder="1" applyAlignment="1">
      <alignment horizontal="left" vertical="center"/>
      <protection/>
    </xf>
    <xf numFmtId="0" fontId="0" fillId="0" borderId="41" xfId="70" applyBorder="1" applyAlignment="1">
      <alignment horizontal="center"/>
      <protection/>
    </xf>
    <xf numFmtId="0" fontId="0" fillId="0" borderId="47" xfId="70" applyBorder="1" applyAlignment="1">
      <alignment horizontal="center"/>
      <protection/>
    </xf>
    <xf numFmtId="0" fontId="0" fillId="0" borderId="42" xfId="70" applyBorder="1" applyAlignment="1">
      <alignment horizontal="center"/>
      <protection/>
    </xf>
    <xf numFmtId="0" fontId="133" fillId="0" borderId="16" xfId="70" applyFont="1" applyBorder="1" applyAlignment="1">
      <alignment horizontal="left" vertical="center" wrapText="1"/>
      <protection/>
    </xf>
    <xf numFmtId="0" fontId="133" fillId="0" borderId="11" xfId="70" applyFont="1" applyBorder="1" applyAlignment="1">
      <alignment horizontal="left" vertical="center" wrapText="1"/>
      <protection/>
    </xf>
    <xf numFmtId="0" fontId="133" fillId="0" borderId="21" xfId="70" applyFont="1" applyBorder="1" applyAlignment="1">
      <alignment horizontal="left" vertical="center" wrapText="1"/>
      <protection/>
    </xf>
    <xf numFmtId="0" fontId="133" fillId="0" borderId="23" xfId="70" applyFont="1" applyBorder="1" applyAlignment="1">
      <alignment horizontal="left" vertical="center" wrapText="1"/>
      <protection/>
    </xf>
    <xf numFmtId="0" fontId="133" fillId="0" borderId="24" xfId="70" applyFont="1" applyBorder="1" applyAlignment="1">
      <alignment horizontal="left" vertical="center" wrapText="1"/>
      <protection/>
    </xf>
    <xf numFmtId="0" fontId="133" fillId="0" borderId="20" xfId="70" applyFont="1" applyBorder="1" applyAlignment="1">
      <alignment horizontal="left" vertical="center" wrapText="1"/>
      <protection/>
    </xf>
    <xf numFmtId="0" fontId="0" fillId="0" borderId="12" xfId="70" applyBorder="1" applyAlignment="1">
      <alignment horizontal="center"/>
      <protection/>
    </xf>
    <xf numFmtId="0" fontId="0" fillId="0" borderId="12" xfId="70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133" fillId="0" borderId="11" xfId="70" applyFont="1" applyBorder="1" applyAlignment="1">
      <alignment horizontal="left" vertical="center"/>
      <protection/>
    </xf>
    <xf numFmtId="0" fontId="133" fillId="0" borderId="21" xfId="70" applyFont="1" applyBorder="1" applyAlignment="1">
      <alignment horizontal="left" vertical="center"/>
      <protection/>
    </xf>
    <xf numFmtId="0" fontId="133" fillId="0" borderId="23" xfId="70" applyFont="1" applyBorder="1" applyAlignment="1">
      <alignment horizontal="left" vertical="center"/>
      <protection/>
    </xf>
    <xf numFmtId="0" fontId="133" fillId="0" borderId="24" xfId="70" applyFont="1" applyBorder="1" applyAlignment="1">
      <alignment horizontal="left" vertical="center"/>
      <protection/>
    </xf>
    <xf numFmtId="0" fontId="133" fillId="0" borderId="20" xfId="70" applyFont="1" applyBorder="1" applyAlignment="1">
      <alignment horizontal="left" vertical="center"/>
      <protection/>
    </xf>
    <xf numFmtId="0" fontId="0" fillId="0" borderId="0" xfId="70" applyAlignment="1">
      <alignment horizontal="center"/>
      <protection/>
    </xf>
    <xf numFmtId="0" fontId="133" fillId="0" borderId="10" xfId="70" applyFont="1" applyBorder="1" applyAlignment="1">
      <alignment horizontal="left" vertical="center" wrapText="1"/>
      <protection/>
    </xf>
    <xf numFmtId="0" fontId="46" fillId="0" borderId="0" xfId="45" applyFont="1" applyAlignment="1">
      <alignment horizontal="left"/>
      <protection/>
    </xf>
    <xf numFmtId="0" fontId="2" fillId="0" borderId="0" xfId="45" applyFont="1" applyFill="1" applyBorder="1" applyAlignment="1">
      <alignment horizontal="center" vertical="center" wrapText="1"/>
      <protection/>
    </xf>
    <xf numFmtId="0" fontId="47" fillId="0" borderId="0" xfId="45" applyFont="1" applyAlignment="1">
      <alignment horizontal="left" vertical="center" wrapText="1"/>
      <protection/>
    </xf>
    <xf numFmtId="0" fontId="2" fillId="0" borderId="0" xfId="45" applyFont="1" applyAlignment="1">
      <alignment vertical="center"/>
      <protection/>
    </xf>
    <xf numFmtId="0" fontId="2" fillId="0" borderId="0" xfId="45" applyFont="1" applyAlignment="1">
      <alignment horizontal="left" vertical="center"/>
      <protection/>
    </xf>
    <xf numFmtId="0" fontId="2" fillId="0" borderId="0" xfId="45" applyFont="1" applyAlignment="1">
      <alignment horizontal="center" vertical="center"/>
      <protection/>
    </xf>
    <xf numFmtId="4" fontId="72" fillId="33" borderId="13" xfId="0" applyNumberFormat="1" applyFont="1" applyFill="1" applyBorder="1" applyAlignment="1">
      <alignment horizontal="center" vertical="center" wrapText="1"/>
    </xf>
    <xf numFmtId="204" fontId="72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44" fillId="0" borderId="10" xfId="0" applyFont="1" applyBorder="1" applyAlignment="1">
      <alignment/>
    </xf>
    <xf numFmtId="0" fontId="145" fillId="0" borderId="0" xfId="0" applyFont="1" applyAlignment="1">
      <alignment/>
    </xf>
    <xf numFmtId="0" fontId="7" fillId="0" borderId="10" xfId="46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190" fontId="144" fillId="0" borderId="10" xfId="0" applyNumberFormat="1" applyFont="1" applyBorder="1" applyAlignment="1">
      <alignment horizontal="center" vertical="center"/>
    </xf>
    <xf numFmtId="204" fontId="141" fillId="34" borderId="4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146" fillId="34" borderId="42" xfId="0" applyNumberFormat="1" applyFont="1" applyFill="1" applyBorder="1" applyAlignment="1">
      <alignment horizontal="center" vertical="center" wrapText="1"/>
    </xf>
    <xf numFmtId="9" fontId="7" fillId="0" borderId="10" xfId="46" applyFont="1" applyFill="1" applyBorder="1" applyAlignment="1">
      <alignment horizontal="center" vertical="center" wrapText="1"/>
    </xf>
    <xf numFmtId="189" fontId="7" fillId="34" borderId="1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0" fontId="7" fillId="0" borderId="10" xfId="36" applyFont="1" applyFill="1" applyBorder="1" applyAlignment="1">
      <alignment horizontal="center" vertical="center" wrapText="1"/>
      <protection/>
    </xf>
    <xf numFmtId="18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202" fontId="7" fillId="34" borderId="10" xfId="0" applyNumberFormat="1" applyFont="1" applyFill="1" applyBorder="1" applyAlignment="1">
      <alignment horizontal="center" vertical="center" wrapText="1"/>
    </xf>
    <xf numFmtId="0" fontId="7" fillId="0" borderId="10" xfId="43" applyFont="1" applyFill="1" applyBorder="1" applyAlignment="1">
      <alignment horizontal="center" vertical="center" wrapText="1"/>
      <protection/>
    </xf>
    <xf numFmtId="188" fontId="7" fillId="0" borderId="10" xfId="43" applyNumberFormat="1" applyFont="1" applyFill="1" applyBorder="1" applyAlignment="1">
      <alignment horizontal="center" vertical="center" wrapText="1"/>
      <protection/>
    </xf>
    <xf numFmtId="2" fontId="7" fillId="0" borderId="10" xfId="43" applyNumberFormat="1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4" fontId="146" fillId="34" borderId="21" xfId="0" applyNumberFormat="1" applyFont="1" applyFill="1" applyBorder="1" applyAlignment="1">
      <alignment horizontal="center" vertical="center" wrapText="1"/>
    </xf>
    <xf numFmtId="1" fontId="7" fillId="0" borderId="10" xfId="43" applyNumberFormat="1" applyFont="1" applyFill="1" applyBorder="1" applyAlignment="1">
      <alignment horizontal="center" vertical="center" wrapText="1"/>
      <protection/>
    </xf>
    <xf numFmtId="0" fontId="141" fillId="0" borderId="10" xfId="0" applyFont="1" applyFill="1" applyBorder="1" applyAlignment="1">
      <alignment horizontal="center" vertical="center" wrapText="1"/>
    </xf>
    <xf numFmtId="1" fontId="141" fillId="0" borderId="10" xfId="4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0" fontId="7" fillId="0" borderId="10" xfId="34" applyFont="1" applyFill="1" applyBorder="1" applyAlignment="1">
      <alignment horizontal="center" vertical="center" wrapText="1"/>
      <protection/>
    </xf>
    <xf numFmtId="2" fontId="7" fillId="0" borderId="10" xfId="34" applyNumberFormat="1" applyFont="1" applyFill="1" applyBorder="1" applyAlignment="1">
      <alignment horizontal="center" vertical="center" wrapText="1"/>
      <protection/>
    </xf>
    <xf numFmtId="4" fontId="72" fillId="33" borderId="10" xfId="0" applyNumberFormat="1" applyFont="1" applyFill="1" applyBorder="1" applyAlignment="1">
      <alignment horizontal="center" vertical="center" wrapText="1"/>
    </xf>
    <xf numFmtId="204" fontId="72" fillId="33" borderId="10" xfId="0" applyNumberFormat="1" applyFont="1" applyFill="1" applyBorder="1" applyAlignment="1">
      <alignment horizontal="center" vertical="center" wrapText="1"/>
    </xf>
    <xf numFmtId="0" fontId="145" fillId="0" borderId="0" xfId="0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41" fillId="34" borderId="10" xfId="0" applyFont="1" applyFill="1" applyBorder="1" applyAlignment="1">
      <alignment horizontal="center" vertical="center" wrapText="1"/>
    </xf>
    <xf numFmtId="2" fontId="141" fillId="34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190" fontId="7" fillId="34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/>
    </xf>
    <xf numFmtId="2" fontId="141" fillId="0" borderId="10" xfId="43" applyNumberFormat="1" applyFont="1" applyFill="1" applyBorder="1" applyAlignment="1">
      <alignment horizontal="center" vertical="center" wrapText="1"/>
      <protection/>
    </xf>
    <xf numFmtId="189" fontId="144" fillId="0" borderId="10" xfId="0" applyNumberFormat="1" applyFont="1" applyBorder="1" applyAlignment="1">
      <alignment horizontal="center" vertical="center"/>
    </xf>
    <xf numFmtId="2" fontId="144" fillId="0" borderId="10" xfId="0" applyNumberFormat="1" applyFont="1" applyBorder="1" applyAlignment="1">
      <alignment horizontal="center" vertical="center"/>
    </xf>
    <xf numFmtId="188" fontId="144" fillId="0" borderId="10" xfId="0" applyNumberFormat="1" applyFont="1" applyBorder="1" applyAlignment="1">
      <alignment/>
    </xf>
    <xf numFmtId="0" fontId="147" fillId="0" borderId="10" xfId="35" applyFont="1" applyBorder="1" applyAlignment="1">
      <alignment horizontal="center" vertical="center" wrapText="1"/>
      <protection/>
    </xf>
    <xf numFmtId="0" fontId="147" fillId="0" borderId="12" xfId="35" applyFont="1" applyBorder="1" applyAlignment="1">
      <alignment horizontal="center" vertical="center" wrapText="1"/>
      <protection/>
    </xf>
    <xf numFmtId="0" fontId="147" fillId="0" borderId="13" xfId="35" applyFont="1" applyBorder="1" applyAlignment="1">
      <alignment horizontal="center" vertical="center" wrapText="1"/>
      <protection/>
    </xf>
    <xf numFmtId="0" fontId="147" fillId="0" borderId="14" xfId="35" applyFont="1" applyBorder="1" applyAlignment="1">
      <alignment horizontal="center" vertical="center" wrapText="1"/>
      <protection/>
    </xf>
    <xf numFmtId="0" fontId="125" fillId="0" borderId="10" xfId="35" applyFont="1" applyBorder="1" applyAlignment="1">
      <alignment horizontal="center" vertical="center" wrapText="1"/>
      <protection/>
    </xf>
    <xf numFmtId="0" fontId="147" fillId="0" borderId="10" xfId="35" applyFont="1" applyBorder="1" applyAlignment="1">
      <alignment horizontal="center" vertical="center" textRotation="90" wrapText="1"/>
      <protection/>
    </xf>
    <xf numFmtId="0" fontId="147" fillId="0" borderId="12" xfId="35" applyFont="1" applyBorder="1" applyAlignment="1">
      <alignment horizontal="center" vertical="center" textRotation="90" wrapText="1"/>
      <protection/>
    </xf>
    <xf numFmtId="0" fontId="147" fillId="0" borderId="13" xfId="35" applyFont="1" applyBorder="1" applyAlignment="1">
      <alignment horizontal="center" vertical="center" textRotation="90" wrapText="1"/>
      <protection/>
    </xf>
    <xf numFmtId="0" fontId="147" fillId="0" borderId="14" xfId="35" applyFont="1" applyBorder="1" applyAlignment="1">
      <alignment horizontal="center" vertical="center" textRotation="90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al_Jur-hахпаt--   2015-03" xfId="45"/>
    <cellStyle name="Percent 2" xfId="46"/>
    <cellStyle name="Percent 2 2" xfId="47"/>
    <cellStyle name="Percent 3" xfId="48"/>
    <cellStyle name="Percent 3 2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3" xfId="70"/>
    <cellStyle name="Обычный 4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56</xdr:row>
      <xdr:rowOff>161925</xdr:rowOff>
    </xdr:to>
    <xdr:pic>
      <xdr:nvPicPr>
        <xdr:cNvPr id="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152400</xdr:rowOff>
    </xdr:to>
    <xdr:pic>
      <xdr:nvPicPr>
        <xdr:cNvPr id="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56</xdr:row>
      <xdr:rowOff>133350</xdr:rowOff>
    </xdr:to>
    <xdr:pic>
      <xdr:nvPicPr>
        <xdr:cNvPr id="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38100</xdr:rowOff>
    </xdr:to>
    <xdr:pic>
      <xdr:nvPicPr>
        <xdr:cNvPr id="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66675</xdr:rowOff>
    </xdr:to>
    <xdr:pic>
      <xdr:nvPicPr>
        <xdr:cNvPr id="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0</xdr:rowOff>
    </xdr:to>
    <xdr:pic>
      <xdr:nvPicPr>
        <xdr:cNvPr id="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56</xdr:row>
      <xdr:rowOff>133350</xdr:rowOff>
    </xdr:to>
    <xdr:pic>
      <xdr:nvPicPr>
        <xdr:cNvPr id="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142875</xdr:rowOff>
    </xdr:to>
    <xdr:pic>
      <xdr:nvPicPr>
        <xdr:cNvPr id="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56</xdr:row>
      <xdr:rowOff>104775</xdr:rowOff>
    </xdr:to>
    <xdr:pic>
      <xdr:nvPicPr>
        <xdr:cNvPr id="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28575</xdr:rowOff>
    </xdr:to>
    <xdr:pic>
      <xdr:nvPicPr>
        <xdr:cNvPr id="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47625</xdr:rowOff>
    </xdr:to>
    <xdr:pic>
      <xdr:nvPicPr>
        <xdr:cNvPr id="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142875</xdr:rowOff>
    </xdr:to>
    <xdr:pic>
      <xdr:nvPicPr>
        <xdr:cNvPr id="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28575</xdr:rowOff>
    </xdr:to>
    <xdr:pic>
      <xdr:nvPicPr>
        <xdr:cNvPr id="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47625</xdr:rowOff>
    </xdr:to>
    <xdr:pic>
      <xdr:nvPicPr>
        <xdr:cNvPr id="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9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57150</xdr:rowOff>
    </xdr:to>
    <xdr:pic>
      <xdr:nvPicPr>
        <xdr:cNvPr id="1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9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1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9525</xdr:rowOff>
    </xdr:to>
    <xdr:pic>
      <xdr:nvPicPr>
        <xdr:cNvPr id="1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50</xdr:row>
      <xdr:rowOff>161925</xdr:rowOff>
    </xdr:to>
    <xdr:pic>
      <xdr:nvPicPr>
        <xdr:cNvPr id="2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2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133350</xdr:rowOff>
    </xdr:to>
    <xdr:pic>
      <xdr:nvPicPr>
        <xdr:cNvPr id="2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19050</xdr:rowOff>
    </xdr:to>
    <xdr:pic>
      <xdr:nvPicPr>
        <xdr:cNvPr id="2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2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123825</xdr:rowOff>
    </xdr:to>
    <xdr:pic>
      <xdr:nvPicPr>
        <xdr:cNvPr id="2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9525</xdr:rowOff>
    </xdr:to>
    <xdr:pic>
      <xdr:nvPicPr>
        <xdr:cNvPr id="2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152400</xdr:rowOff>
    </xdr:to>
    <xdr:pic>
      <xdr:nvPicPr>
        <xdr:cNvPr id="2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114300</xdr:rowOff>
    </xdr:to>
    <xdr:pic>
      <xdr:nvPicPr>
        <xdr:cNvPr id="2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0</xdr:rowOff>
    </xdr:to>
    <xdr:pic>
      <xdr:nvPicPr>
        <xdr:cNvPr id="2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142875</xdr:rowOff>
    </xdr:to>
    <xdr:pic>
      <xdr:nvPicPr>
        <xdr:cNvPr id="2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142875</xdr:rowOff>
    </xdr:to>
    <xdr:pic>
      <xdr:nvPicPr>
        <xdr:cNvPr id="2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0</xdr:rowOff>
    </xdr:to>
    <xdr:pic>
      <xdr:nvPicPr>
        <xdr:cNvPr id="2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171450</xdr:rowOff>
    </xdr:to>
    <xdr:pic>
      <xdr:nvPicPr>
        <xdr:cNvPr id="2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123825</xdr:rowOff>
    </xdr:to>
    <xdr:pic>
      <xdr:nvPicPr>
        <xdr:cNvPr id="2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9525</xdr:rowOff>
    </xdr:to>
    <xdr:pic>
      <xdr:nvPicPr>
        <xdr:cNvPr id="2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152400</xdr:rowOff>
    </xdr:to>
    <xdr:pic>
      <xdr:nvPicPr>
        <xdr:cNvPr id="2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114300</xdr:rowOff>
    </xdr:to>
    <xdr:pic>
      <xdr:nvPicPr>
        <xdr:cNvPr id="2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0</xdr:rowOff>
    </xdr:to>
    <xdr:pic>
      <xdr:nvPicPr>
        <xdr:cNvPr id="2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142875</xdr:rowOff>
    </xdr:to>
    <xdr:pic>
      <xdr:nvPicPr>
        <xdr:cNvPr id="2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142875</xdr:rowOff>
    </xdr:to>
    <xdr:pic>
      <xdr:nvPicPr>
        <xdr:cNvPr id="2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0</xdr:rowOff>
    </xdr:to>
    <xdr:pic>
      <xdr:nvPicPr>
        <xdr:cNvPr id="2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171450</xdr:rowOff>
    </xdr:to>
    <xdr:pic>
      <xdr:nvPicPr>
        <xdr:cNvPr id="2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2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0</xdr:rowOff>
    </xdr:to>
    <xdr:pic>
      <xdr:nvPicPr>
        <xdr:cNvPr id="2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133350</xdr:rowOff>
    </xdr:to>
    <xdr:pic>
      <xdr:nvPicPr>
        <xdr:cNvPr id="2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55</xdr:row>
      <xdr:rowOff>19050</xdr:rowOff>
    </xdr:to>
    <xdr:pic>
      <xdr:nvPicPr>
        <xdr:cNvPr id="2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53</xdr:row>
      <xdr:rowOff>0</xdr:rowOff>
    </xdr:from>
    <xdr:to>
      <xdr:col>2</xdr:col>
      <xdr:colOff>752475</xdr:colOff>
      <xdr:row>54</xdr:row>
      <xdr:rowOff>171450</xdr:rowOff>
    </xdr:to>
    <xdr:pic>
      <xdr:nvPicPr>
        <xdr:cNvPr id="2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7345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55</xdr:row>
      <xdr:rowOff>38100</xdr:rowOff>
    </xdr:to>
    <xdr:pic>
      <xdr:nvPicPr>
        <xdr:cNvPr id="2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54</xdr:row>
      <xdr:rowOff>152400</xdr:rowOff>
    </xdr:to>
    <xdr:pic>
      <xdr:nvPicPr>
        <xdr:cNvPr id="2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133350</xdr:rowOff>
    </xdr:to>
    <xdr:pic>
      <xdr:nvPicPr>
        <xdr:cNvPr id="2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152400</xdr:rowOff>
    </xdr:to>
    <xdr:pic>
      <xdr:nvPicPr>
        <xdr:cNvPr id="2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104775</xdr:rowOff>
    </xdr:to>
    <xdr:pic>
      <xdr:nvPicPr>
        <xdr:cNvPr id="2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38100</xdr:rowOff>
    </xdr:to>
    <xdr:pic>
      <xdr:nvPicPr>
        <xdr:cNvPr id="2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52</xdr:row>
      <xdr:rowOff>57150</xdr:rowOff>
    </xdr:to>
    <xdr:pic>
      <xdr:nvPicPr>
        <xdr:cNvPr id="2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180975</xdr:rowOff>
    </xdr:to>
    <xdr:pic>
      <xdr:nvPicPr>
        <xdr:cNvPr id="2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54</xdr:row>
      <xdr:rowOff>171450</xdr:rowOff>
    </xdr:to>
    <xdr:pic>
      <xdr:nvPicPr>
        <xdr:cNvPr id="2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54</xdr:row>
      <xdr:rowOff>114300</xdr:rowOff>
    </xdr:to>
    <xdr:pic>
      <xdr:nvPicPr>
        <xdr:cNvPr id="2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104775</xdr:rowOff>
    </xdr:to>
    <xdr:pic>
      <xdr:nvPicPr>
        <xdr:cNvPr id="2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142875</xdr:rowOff>
    </xdr:to>
    <xdr:pic>
      <xdr:nvPicPr>
        <xdr:cNvPr id="2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76200</xdr:rowOff>
    </xdr:to>
    <xdr:pic>
      <xdr:nvPicPr>
        <xdr:cNvPr id="2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28575</xdr:rowOff>
    </xdr:to>
    <xdr:pic>
      <xdr:nvPicPr>
        <xdr:cNvPr id="2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52</xdr:row>
      <xdr:rowOff>38100</xdr:rowOff>
    </xdr:to>
    <xdr:pic>
      <xdr:nvPicPr>
        <xdr:cNvPr id="2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171450</xdr:rowOff>
    </xdr:to>
    <xdr:pic>
      <xdr:nvPicPr>
        <xdr:cNvPr id="2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133350</xdr:rowOff>
    </xdr:to>
    <xdr:pic>
      <xdr:nvPicPr>
        <xdr:cNvPr id="2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19050</xdr:rowOff>
    </xdr:to>
    <xdr:pic>
      <xdr:nvPicPr>
        <xdr:cNvPr id="2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53</xdr:row>
      <xdr:rowOff>19050</xdr:rowOff>
    </xdr:to>
    <xdr:pic>
      <xdr:nvPicPr>
        <xdr:cNvPr id="2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161925</xdr:rowOff>
    </xdr:to>
    <xdr:pic>
      <xdr:nvPicPr>
        <xdr:cNvPr id="2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93" name="Picture 315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133350</xdr:rowOff>
    </xdr:to>
    <xdr:pic>
      <xdr:nvPicPr>
        <xdr:cNvPr id="2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152400</xdr:rowOff>
    </xdr:to>
    <xdr:pic>
      <xdr:nvPicPr>
        <xdr:cNvPr id="2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104775</xdr:rowOff>
    </xdr:to>
    <xdr:pic>
      <xdr:nvPicPr>
        <xdr:cNvPr id="2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38100</xdr:rowOff>
    </xdr:to>
    <xdr:pic>
      <xdr:nvPicPr>
        <xdr:cNvPr id="2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2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52</xdr:row>
      <xdr:rowOff>57150</xdr:rowOff>
    </xdr:to>
    <xdr:pic>
      <xdr:nvPicPr>
        <xdr:cNvPr id="3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180975</xdr:rowOff>
    </xdr:to>
    <xdr:pic>
      <xdr:nvPicPr>
        <xdr:cNvPr id="3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3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3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104775</xdr:rowOff>
    </xdr:to>
    <xdr:pic>
      <xdr:nvPicPr>
        <xdr:cNvPr id="3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142875</xdr:rowOff>
    </xdr:to>
    <xdr:pic>
      <xdr:nvPicPr>
        <xdr:cNvPr id="3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53</xdr:row>
      <xdr:rowOff>76200</xdr:rowOff>
    </xdr:to>
    <xdr:pic>
      <xdr:nvPicPr>
        <xdr:cNvPr id="3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28575</xdr:rowOff>
    </xdr:to>
    <xdr:pic>
      <xdr:nvPicPr>
        <xdr:cNvPr id="3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0</xdr:rowOff>
    </xdr:to>
    <xdr:pic>
      <xdr:nvPicPr>
        <xdr:cNvPr id="3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52</xdr:row>
      <xdr:rowOff>38100</xdr:rowOff>
    </xdr:to>
    <xdr:pic>
      <xdr:nvPicPr>
        <xdr:cNvPr id="3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50</xdr:row>
      <xdr:rowOff>0</xdr:rowOff>
    </xdr:from>
    <xdr:to>
      <xdr:col>2</xdr:col>
      <xdr:colOff>752475</xdr:colOff>
      <xdr:row>51</xdr:row>
      <xdr:rowOff>171450</xdr:rowOff>
    </xdr:to>
    <xdr:pic>
      <xdr:nvPicPr>
        <xdr:cNvPr id="3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7735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133350</xdr:rowOff>
    </xdr:to>
    <xdr:pic>
      <xdr:nvPicPr>
        <xdr:cNvPr id="3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19050</xdr:rowOff>
    </xdr:to>
    <xdr:pic>
      <xdr:nvPicPr>
        <xdr:cNvPr id="3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53</xdr:row>
      <xdr:rowOff>19050</xdr:rowOff>
    </xdr:to>
    <xdr:pic>
      <xdr:nvPicPr>
        <xdr:cNvPr id="3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51</xdr:row>
      <xdr:rowOff>0</xdr:rowOff>
    </xdr:from>
    <xdr:to>
      <xdr:col>2</xdr:col>
      <xdr:colOff>752475</xdr:colOff>
      <xdr:row>52</xdr:row>
      <xdr:rowOff>161925</xdr:rowOff>
    </xdr:to>
    <xdr:pic>
      <xdr:nvPicPr>
        <xdr:cNvPr id="3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69545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69</xdr:row>
      <xdr:rowOff>161925</xdr:rowOff>
    </xdr:to>
    <xdr:pic>
      <xdr:nvPicPr>
        <xdr:cNvPr id="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152400</xdr:rowOff>
    </xdr:to>
    <xdr:pic>
      <xdr:nvPicPr>
        <xdr:cNvPr id="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69</xdr:row>
      <xdr:rowOff>133350</xdr:rowOff>
    </xdr:to>
    <xdr:pic>
      <xdr:nvPicPr>
        <xdr:cNvPr id="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38100</xdr:rowOff>
    </xdr:to>
    <xdr:pic>
      <xdr:nvPicPr>
        <xdr:cNvPr id="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66675</xdr:rowOff>
    </xdr:to>
    <xdr:pic>
      <xdr:nvPicPr>
        <xdr:cNvPr id="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0</xdr:rowOff>
    </xdr:to>
    <xdr:pic>
      <xdr:nvPicPr>
        <xdr:cNvPr id="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69</xdr:row>
      <xdr:rowOff>133350</xdr:rowOff>
    </xdr:to>
    <xdr:pic>
      <xdr:nvPicPr>
        <xdr:cNvPr id="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142875</xdr:rowOff>
    </xdr:to>
    <xdr:pic>
      <xdr:nvPicPr>
        <xdr:cNvPr id="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69</xdr:row>
      <xdr:rowOff>104775</xdr:rowOff>
    </xdr:to>
    <xdr:pic>
      <xdr:nvPicPr>
        <xdr:cNvPr id="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28575</xdr:rowOff>
    </xdr:to>
    <xdr:pic>
      <xdr:nvPicPr>
        <xdr:cNvPr id="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47625</xdr:rowOff>
    </xdr:to>
    <xdr:pic>
      <xdr:nvPicPr>
        <xdr:cNvPr id="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142875</xdr:rowOff>
    </xdr:to>
    <xdr:pic>
      <xdr:nvPicPr>
        <xdr:cNvPr id="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28575</xdr:rowOff>
    </xdr:to>
    <xdr:pic>
      <xdr:nvPicPr>
        <xdr:cNvPr id="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47625</xdr:rowOff>
    </xdr:to>
    <xdr:pic>
      <xdr:nvPicPr>
        <xdr:cNvPr id="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9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</xdr:rowOff>
    </xdr:to>
    <xdr:pic>
      <xdr:nvPicPr>
        <xdr:cNvPr id="1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9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1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190500</xdr:rowOff>
    </xdr:to>
    <xdr:pic>
      <xdr:nvPicPr>
        <xdr:cNvPr id="1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161925</xdr:rowOff>
    </xdr:to>
    <xdr:pic>
      <xdr:nvPicPr>
        <xdr:cNvPr id="2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1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22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2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133350</xdr:rowOff>
    </xdr:to>
    <xdr:pic>
      <xdr:nvPicPr>
        <xdr:cNvPr id="22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19050</xdr:rowOff>
    </xdr:to>
    <xdr:pic>
      <xdr:nvPicPr>
        <xdr:cNvPr id="23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23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3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3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123825</xdr:rowOff>
    </xdr:to>
    <xdr:pic>
      <xdr:nvPicPr>
        <xdr:cNvPr id="23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9525</xdr:rowOff>
    </xdr:to>
    <xdr:pic>
      <xdr:nvPicPr>
        <xdr:cNvPr id="23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3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152400</xdr:rowOff>
    </xdr:to>
    <xdr:pic>
      <xdr:nvPicPr>
        <xdr:cNvPr id="23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3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3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114300</xdr:rowOff>
    </xdr:to>
    <xdr:pic>
      <xdr:nvPicPr>
        <xdr:cNvPr id="24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0</xdr:rowOff>
    </xdr:to>
    <xdr:pic>
      <xdr:nvPicPr>
        <xdr:cNvPr id="24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4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142875</xdr:rowOff>
    </xdr:to>
    <xdr:pic>
      <xdr:nvPicPr>
        <xdr:cNvPr id="24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142875</xdr:rowOff>
    </xdr:to>
    <xdr:pic>
      <xdr:nvPicPr>
        <xdr:cNvPr id="24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0</xdr:rowOff>
    </xdr:to>
    <xdr:pic>
      <xdr:nvPicPr>
        <xdr:cNvPr id="24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171450</xdr:rowOff>
    </xdr:to>
    <xdr:pic>
      <xdr:nvPicPr>
        <xdr:cNvPr id="24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4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4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123825</xdr:rowOff>
    </xdr:to>
    <xdr:pic>
      <xdr:nvPicPr>
        <xdr:cNvPr id="24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9525</xdr:rowOff>
    </xdr:to>
    <xdr:pic>
      <xdr:nvPicPr>
        <xdr:cNvPr id="25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5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152400</xdr:rowOff>
    </xdr:to>
    <xdr:pic>
      <xdr:nvPicPr>
        <xdr:cNvPr id="25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5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5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114300</xdr:rowOff>
    </xdr:to>
    <xdr:pic>
      <xdr:nvPicPr>
        <xdr:cNvPr id="25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0</xdr:rowOff>
    </xdr:to>
    <xdr:pic>
      <xdr:nvPicPr>
        <xdr:cNvPr id="25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5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142875</xdr:rowOff>
    </xdr:to>
    <xdr:pic>
      <xdr:nvPicPr>
        <xdr:cNvPr id="25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142875</xdr:rowOff>
    </xdr:to>
    <xdr:pic>
      <xdr:nvPicPr>
        <xdr:cNvPr id="25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0</xdr:rowOff>
    </xdr:to>
    <xdr:pic>
      <xdr:nvPicPr>
        <xdr:cNvPr id="26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171450</xdr:rowOff>
    </xdr:to>
    <xdr:pic>
      <xdr:nvPicPr>
        <xdr:cNvPr id="26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26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0</xdr:rowOff>
    </xdr:to>
    <xdr:pic>
      <xdr:nvPicPr>
        <xdr:cNvPr id="26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133350</xdr:rowOff>
    </xdr:to>
    <xdr:pic>
      <xdr:nvPicPr>
        <xdr:cNvPr id="26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68</xdr:row>
      <xdr:rowOff>19050</xdr:rowOff>
    </xdr:to>
    <xdr:pic>
      <xdr:nvPicPr>
        <xdr:cNvPr id="26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66</xdr:row>
      <xdr:rowOff>0</xdr:rowOff>
    </xdr:from>
    <xdr:to>
      <xdr:col>2</xdr:col>
      <xdr:colOff>752475</xdr:colOff>
      <xdr:row>67</xdr:row>
      <xdr:rowOff>171450</xdr:rowOff>
    </xdr:to>
    <xdr:pic>
      <xdr:nvPicPr>
        <xdr:cNvPr id="26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6421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67</xdr:row>
      <xdr:rowOff>104775</xdr:rowOff>
    </xdr:to>
    <xdr:pic>
      <xdr:nvPicPr>
        <xdr:cNvPr id="26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67</xdr:row>
      <xdr:rowOff>38100</xdr:rowOff>
    </xdr:to>
    <xdr:pic>
      <xdr:nvPicPr>
        <xdr:cNvPr id="26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6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7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66</xdr:row>
      <xdr:rowOff>19050</xdr:rowOff>
    </xdr:to>
    <xdr:pic>
      <xdr:nvPicPr>
        <xdr:cNvPr id="27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104775</xdr:rowOff>
    </xdr:to>
    <xdr:pic>
      <xdr:nvPicPr>
        <xdr:cNvPr id="27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219075</xdr:rowOff>
    </xdr:to>
    <xdr:pic>
      <xdr:nvPicPr>
        <xdr:cNvPr id="27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219075</xdr:rowOff>
    </xdr:to>
    <xdr:pic>
      <xdr:nvPicPr>
        <xdr:cNvPr id="27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7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200025</xdr:rowOff>
    </xdr:to>
    <xdr:pic>
      <xdr:nvPicPr>
        <xdr:cNvPr id="27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133350</xdr:rowOff>
    </xdr:to>
    <xdr:pic>
      <xdr:nvPicPr>
        <xdr:cNvPr id="27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67</xdr:row>
      <xdr:rowOff>57150</xdr:rowOff>
    </xdr:to>
    <xdr:pic>
      <xdr:nvPicPr>
        <xdr:cNvPr id="27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67</xdr:row>
      <xdr:rowOff>0</xdr:rowOff>
    </xdr:to>
    <xdr:pic>
      <xdr:nvPicPr>
        <xdr:cNvPr id="27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8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8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219075</xdr:rowOff>
    </xdr:to>
    <xdr:pic>
      <xdr:nvPicPr>
        <xdr:cNvPr id="28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95250</xdr:rowOff>
    </xdr:to>
    <xdr:pic>
      <xdr:nvPicPr>
        <xdr:cNvPr id="28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190500</xdr:rowOff>
    </xdr:to>
    <xdr:pic>
      <xdr:nvPicPr>
        <xdr:cNvPr id="28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209550</xdr:rowOff>
    </xdr:to>
    <xdr:pic>
      <xdr:nvPicPr>
        <xdr:cNvPr id="28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8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180975</xdr:rowOff>
    </xdr:to>
    <xdr:pic>
      <xdr:nvPicPr>
        <xdr:cNvPr id="28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123825</xdr:rowOff>
    </xdr:to>
    <xdr:pic>
      <xdr:nvPicPr>
        <xdr:cNvPr id="28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95250</xdr:rowOff>
    </xdr:to>
    <xdr:pic>
      <xdr:nvPicPr>
        <xdr:cNvPr id="28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64</xdr:row>
      <xdr:rowOff>209550</xdr:rowOff>
    </xdr:to>
    <xdr:pic>
      <xdr:nvPicPr>
        <xdr:cNvPr id="29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180975</xdr:rowOff>
    </xdr:to>
    <xdr:pic>
      <xdr:nvPicPr>
        <xdr:cNvPr id="29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123825</xdr:rowOff>
    </xdr:to>
    <xdr:pic>
      <xdr:nvPicPr>
        <xdr:cNvPr id="29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93" name="Picture 315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9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66</xdr:row>
      <xdr:rowOff>19050</xdr:rowOff>
    </xdr:to>
    <xdr:pic>
      <xdr:nvPicPr>
        <xdr:cNvPr id="29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104775</xdr:rowOff>
    </xdr:to>
    <xdr:pic>
      <xdr:nvPicPr>
        <xdr:cNvPr id="29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219075</xdr:rowOff>
    </xdr:to>
    <xdr:pic>
      <xdr:nvPicPr>
        <xdr:cNvPr id="29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219075</xdr:rowOff>
    </xdr:to>
    <xdr:pic>
      <xdr:nvPicPr>
        <xdr:cNvPr id="29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29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200025</xdr:rowOff>
    </xdr:to>
    <xdr:pic>
      <xdr:nvPicPr>
        <xdr:cNvPr id="30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133350</xdr:rowOff>
    </xdr:to>
    <xdr:pic>
      <xdr:nvPicPr>
        <xdr:cNvPr id="30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30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30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219075</xdr:rowOff>
    </xdr:to>
    <xdr:pic>
      <xdr:nvPicPr>
        <xdr:cNvPr id="30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95250</xdr:rowOff>
    </xdr:to>
    <xdr:pic>
      <xdr:nvPicPr>
        <xdr:cNvPr id="305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65</xdr:row>
      <xdr:rowOff>190500</xdr:rowOff>
    </xdr:to>
    <xdr:pic>
      <xdr:nvPicPr>
        <xdr:cNvPr id="306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209550</xdr:rowOff>
    </xdr:to>
    <xdr:pic>
      <xdr:nvPicPr>
        <xdr:cNvPr id="307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63</xdr:row>
      <xdr:rowOff>180975</xdr:rowOff>
    </xdr:to>
    <xdr:pic>
      <xdr:nvPicPr>
        <xdr:cNvPr id="308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180975</xdr:rowOff>
    </xdr:to>
    <xdr:pic>
      <xdr:nvPicPr>
        <xdr:cNvPr id="309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63</xdr:row>
      <xdr:rowOff>0</xdr:rowOff>
    </xdr:from>
    <xdr:to>
      <xdr:col>2</xdr:col>
      <xdr:colOff>752475</xdr:colOff>
      <xdr:row>64</xdr:row>
      <xdr:rowOff>123825</xdr:rowOff>
    </xdr:to>
    <xdr:pic>
      <xdr:nvPicPr>
        <xdr:cNvPr id="310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7353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95250</xdr:rowOff>
    </xdr:to>
    <xdr:pic>
      <xdr:nvPicPr>
        <xdr:cNvPr id="311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64</xdr:row>
      <xdr:rowOff>209550</xdr:rowOff>
    </xdr:to>
    <xdr:pic>
      <xdr:nvPicPr>
        <xdr:cNvPr id="312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180975</xdr:rowOff>
    </xdr:to>
    <xdr:pic>
      <xdr:nvPicPr>
        <xdr:cNvPr id="313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64</xdr:row>
      <xdr:rowOff>0</xdr:rowOff>
    </xdr:from>
    <xdr:to>
      <xdr:col>2</xdr:col>
      <xdr:colOff>752475</xdr:colOff>
      <xdr:row>65</xdr:row>
      <xdr:rowOff>123825</xdr:rowOff>
    </xdr:to>
    <xdr:pic>
      <xdr:nvPicPr>
        <xdr:cNvPr id="314" name="Picture 1" descr="A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159639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421875" style="0" customWidth="1"/>
    <col min="2" max="2" width="3.8515625" style="0" customWidth="1"/>
    <col min="3" max="3" width="31.140625" style="0" customWidth="1"/>
    <col min="4" max="4" width="15.8515625" style="0" customWidth="1"/>
  </cols>
  <sheetData>
    <row r="2" spans="2:5" ht="12.75">
      <c r="B2" s="421" t="s">
        <v>454</v>
      </c>
      <c r="C2" s="422"/>
      <c r="D2" s="422"/>
      <c r="E2" s="422"/>
    </row>
    <row r="3" spans="2:5" ht="12.75">
      <c r="B3" s="422"/>
      <c r="C3" s="422"/>
      <c r="D3" s="422"/>
      <c r="E3" s="422"/>
    </row>
    <row r="4" spans="2:5" ht="12.75">
      <c r="B4" s="422"/>
      <c r="C4" s="422"/>
      <c r="D4" s="422"/>
      <c r="E4" s="422"/>
    </row>
    <row r="7" spans="2:4" ht="24.75" customHeight="1">
      <c r="B7" s="420" t="s">
        <v>451</v>
      </c>
      <c r="C7" s="419" t="s">
        <v>452</v>
      </c>
      <c r="D7" s="419" t="s">
        <v>453</v>
      </c>
    </row>
    <row r="8" spans="2:4" ht="21" customHeight="1">
      <c r="B8" s="409">
        <v>1</v>
      </c>
      <c r="C8" s="419" t="s">
        <v>455</v>
      </c>
      <c r="D8" s="419" t="s">
        <v>462</v>
      </c>
    </row>
    <row r="9" spans="2:4" ht="18" customHeight="1">
      <c r="B9" s="409">
        <v>2</v>
      </c>
      <c r="C9" s="419" t="s">
        <v>456</v>
      </c>
      <c r="D9" s="419" t="s">
        <v>463</v>
      </c>
    </row>
    <row r="10" spans="2:4" ht="18" customHeight="1">
      <c r="B10" s="409">
        <v>3</v>
      </c>
      <c r="C10" s="419" t="s">
        <v>457</v>
      </c>
      <c r="D10" s="419" t="s">
        <v>464</v>
      </c>
    </row>
    <row r="11" spans="2:4" ht="16.5" customHeight="1">
      <c r="B11" s="409">
        <v>4</v>
      </c>
      <c r="C11" s="419" t="s">
        <v>458</v>
      </c>
      <c r="D11" s="419" t="s">
        <v>465</v>
      </c>
    </row>
    <row r="12" spans="2:4" ht="17.25" customHeight="1">
      <c r="B12" s="409">
        <v>5</v>
      </c>
      <c r="C12" s="419" t="s">
        <v>459</v>
      </c>
      <c r="D12" s="419" t="s">
        <v>466</v>
      </c>
    </row>
    <row r="13" spans="2:4" ht="17.25" customHeight="1">
      <c r="B13" s="409">
        <v>6</v>
      </c>
      <c r="C13" s="419" t="s">
        <v>460</v>
      </c>
      <c r="D13" s="419" t="s">
        <v>467</v>
      </c>
    </row>
    <row r="14" spans="2:4" ht="19.5" customHeight="1">
      <c r="B14" s="409">
        <v>7</v>
      </c>
      <c r="C14" s="419" t="s">
        <v>461</v>
      </c>
      <c r="D14" s="419" t="s">
        <v>468</v>
      </c>
    </row>
  </sheetData>
  <sheetProtection/>
  <mergeCells count="1">
    <mergeCell ref="B2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82"/>
  <sheetViews>
    <sheetView zoomScalePageLayoutView="0" workbookViewId="0" topLeftCell="A55">
      <selection activeCell="K10" sqref="K10"/>
    </sheetView>
  </sheetViews>
  <sheetFormatPr defaultColWidth="9.140625" defaultRowHeight="12.75"/>
  <cols>
    <col min="1" max="1" width="0.71875" style="0" customWidth="1"/>
    <col min="2" max="2" width="3.28125" style="0" customWidth="1"/>
    <col min="3" max="3" width="7.421875" style="0" customWidth="1"/>
    <col min="4" max="4" width="39.28125" style="0" customWidth="1"/>
    <col min="5" max="5" width="9.7109375" style="0" customWidth="1"/>
    <col min="6" max="6" width="10.57421875" style="0" customWidth="1"/>
  </cols>
  <sheetData>
    <row r="2" spans="1:18" ht="48" customHeight="1">
      <c r="A2" s="5"/>
      <c r="B2" s="570" t="s">
        <v>300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</row>
    <row r="3" spans="2:18" ht="26.25" customHeight="1">
      <c r="B3" s="108"/>
      <c r="C3" s="574" t="s">
        <v>313</v>
      </c>
      <c r="D3" s="574"/>
      <c r="E3" s="574"/>
      <c r="F3" s="574"/>
      <c r="G3" s="574"/>
      <c r="H3" s="574"/>
      <c r="I3" s="114"/>
      <c r="J3" s="114"/>
      <c r="K3" s="114"/>
      <c r="L3" s="114"/>
      <c r="M3" s="108"/>
      <c r="N3" s="108"/>
      <c r="O3" s="108"/>
      <c r="P3" s="108"/>
      <c r="Q3" s="108"/>
      <c r="R3" s="108"/>
    </row>
    <row r="5" spans="2:8" ht="12.75" customHeight="1">
      <c r="B5" s="572"/>
      <c r="C5" s="569" t="s">
        <v>231</v>
      </c>
      <c r="D5" s="569" t="s">
        <v>232</v>
      </c>
      <c r="E5" s="573" t="s">
        <v>233</v>
      </c>
      <c r="F5" s="573" t="s">
        <v>234</v>
      </c>
      <c r="G5" s="575" t="s">
        <v>311</v>
      </c>
      <c r="H5" s="578" t="s">
        <v>312</v>
      </c>
    </row>
    <row r="6" spans="2:8" ht="14.25" customHeight="1">
      <c r="B6" s="572"/>
      <c r="C6" s="569"/>
      <c r="D6" s="569"/>
      <c r="E6" s="573"/>
      <c r="F6" s="573"/>
      <c r="G6" s="576"/>
      <c r="H6" s="579"/>
    </row>
    <row r="7" spans="2:8" ht="14.25" customHeight="1">
      <c r="B7" s="572"/>
      <c r="C7" s="569"/>
      <c r="D7" s="569"/>
      <c r="E7" s="573"/>
      <c r="F7" s="573"/>
      <c r="G7" s="576"/>
      <c r="H7" s="579"/>
    </row>
    <row r="8" spans="2:8" ht="14.25" customHeight="1">
      <c r="B8" s="572"/>
      <c r="C8" s="569"/>
      <c r="D8" s="569"/>
      <c r="E8" s="573"/>
      <c r="F8" s="573"/>
      <c r="G8" s="577"/>
      <c r="H8" s="580"/>
    </row>
    <row r="9" spans="2:8" ht="14.25">
      <c r="B9" s="110">
        <v>1</v>
      </c>
      <c r="C9" s="110">
        <v>2</v>
      </c>
      <c r="D9" s="110">
        <v>3</v>
      </c>
      <c r="E9" s="110">
        <v>4</v>
      </c>
      <c r="F9" s="110">
        <v>5</v>
      </c>
      <c r="G9" s="292">
        <v>6</v>
      </c>
      <c r="H9" s="292">
        <v>7</v>
      </c>
    </row>
    <row r="10" spans="2:8" ht="21" customHeight="1">
      <c r="B10" s="122"/>
      <c r="C10" s="124"/>
      <c r="D10" s="105" t="s">
        <v>46</v>
      </c>
      <c r="E10" s="106"/>
      <c r="F10" s="107"/>
      <c r="G10" s="292"/>
      <c r="H10" s="292"/>
    </row>
    <row r="11" spans="2:8" ht="45">
      <c r="B11" s="118">
        <v>1</v>
      </c>
      <c r="C11" s="59" t="s">
        <v>116</v>
      </c>
      <c r="D11" s="60" t="s">
        <v>301</v>
      </c>
      <c r="E11" s="111" t="s">
        <v>117</v>
      </c>
      <c r="F11" s="37">
        <v>3.311</v>
      </c>
      <c r="G11" s="292"/>
      <c r="H11" s="292"/>
    </row>
    <row r="12" spans="2:8" ht="51" customHeight="1">
      <c r="B12" s="118">
        <v>2</v>
      </c>
      <c r="C12" s="59" t="s">
        <v>119</v>
      </c>
      <c r="D12" s="62" t="s">
        <v>302</v>
      </c>
      <c r="E12" s="33" t="s">
        <v>38</v>
      </c>
      <c r="F12" s="58">
        <v>7615.3</v>
      </c>
      <c r="G12" s="292"/>
      <c r="H12" s="292"/>
    </row>
    <row r="13" spans="2:8" ht="41.25" customHeight="1">
      <c r="B13" s="118">
        <v>3</v>
      </c>
      <c r="C13" s="59" t="s">
        <v>120</v>
      </c>
      <c r="D13" s="60" t="s">
        <v>303</v>
      </c>
      <c r="E13" s="61" t="s">
        <v>117</v>
      </c>
      <c r="F13" s="37">
        <v>1.66</v>
      </c>
      <c r="G13" s="292"/>
      <c r="H13" s="292"/>
    </row>
    <row r="14" spans="2:8" ht="34.5" customHeight="1">
      <c r="B14" s="118">
        <v>4</v>
      </c>
      <c r="C14" s="59" t="s">
        <v>118</v>
      </c>
      <c r="D14" s="62" t="s">
        <v>273</v>
      </c>
      <c r="E14" s="33" t="s">
        <v>38</v>
      </c>
      <c r="F14" s="58">
        <v>380.88</v>
      </c>
      <c r="G14" s="292"/>
      <c r="H14" s="292"/>
    </row>
    <row r="15" spans="2:8" ht="36.75" customHeight="1">
      <c r="B15" s="118">
        <v>5</v>
      </c>
      <c r="C15" s="63" t="s">
        <v>121</v>
      </c>
      <c r="D15" s="54" t="s">
        <v>122</v>
      </c>
      <c r="E15" s="61" t="s">
        <v>117</v>
      </c>
      <c r="F15" s="35">
        <v>7.62</v>
      </c>
      <c r="G15" s="292"/>
      <c r="H15" s="292"/>
    </row>
    <row r="16" spans="2:8" ht="33.75" customHeight="1">
      <c r="B16" s="118">
        <v>6</v>
      </c>
      <c r="C16" s="51" t="s">
        <v>67</v>
      </c>
      <c r="D16" s="52" t="s">
        <v>123</v>
      </c>
      <c r="E16" s="18" t="s">
        <v>47</v>
      </c>
      <c r="F16" s="16">
        <v>0.652</v>
      </c>
      <c r="G16" s="292"/>
      <c r="H16" s="292"/>
    </row>
    <row r="17" spans="2:8" ht="36.75" customHeight="1">
      <c r="B17" s="118">
        <v>7</v>
      </c>
      <c r="C17" s="51" t="s">
        <v>125</v>
      </c>
      <c r="D17" s="52" t="s">
        <v>124</v>
      </c>
      <c r="E17" s="18" t="s">
        <v>47</v>
      </c>
      <c r="F17" s="16">
        <v>0.489</v>
      </c>
      <c r="G17" s="292"/>
      <c r="H17" s="292"/>
    </row>
    <row r="18" spans="2:8" ht="45">
      <c r="B18" s="118">
        <v>8</v>
      </c>
      <c r="C18" s="119" t="s">
        <v>126</v>
      </c>
      <c r="D18" s="44" t="s">
        <v>127</v>
      </c>
      <c r="E18" s="61" t="s">
        <v>113</v>
      </c>
      <c r="F18" s="34">
        <v>1.27</v>
      </c>
      <c r="G18" s="292"/>
      <c r="H18" s="292"/>
    </row>
    <row r="19" spans="2:8" ht="52.5" customHeight="1">
      <c r="B19" s="118">
        <v>9</v>
      </c>
      <c r="C19" s="51" t="s">
        <v>48</v>
      </c>
      <c r="D19" s="28" t="s">
        <v>128</v>
      </c>
      <c r="E19" s="7" t="s">
        <v>43</v>
      </c>
      <c r="F19" s="8">
        <v>254.7</v>
      </c>
      <c r="G19" s="292"/>
      <c r="H19" s="292"/>
    </row>
    <row r="20" spans="2:8" ht="69.75" customHeight="1">
      <c r="B20" s="118">
        <v>10</v>
      </c>
      <c r="C20" s="29" t="s">
        <v>136</v>
      </c>
      <c r="D20" s="53" t="s">
        <v>308</v>
      </c>
      <c r="E20" s="118" t="s">
        <v>45</v>
      </c>
      <c r="F20" s="120">
        <v>1222</v>
      </c>
      <c r="G20" s="292"/>
      <c r="H20" s="292"/>
    </row>
    <row r="21" spans="2:8" ht="79.5" customHeight="1">
      <c r="B21" s="118">
        <v>11</v>
      </c>
      <c r="C21" s="29" t="s">
        <v>129</v>
      </c>
      <c r="D21" s="28" t="s">
        <v>307</v>
      </c>
      <c r="E21" s="118" t="s">
        <v>45</v>
      </c>
      <c r="F21" s="38">
        <v>1961.3</v>
      </c>
      <c r="G21" s="292"/>
      <c r="H21" s="292"/>
    </row>
    <row r="22" spans="2:8" ht="30">
      <c r="B22" s="118">
        <v>12</v>
      </c>
      <c r="C22" s="18" t="s">
        <v>137</v>
      </c>
      <c r="D22" s="64" t="s">
        <v>138</v>
      </c>
      <c r="E22" s="65" t="s">
        <v>139</v>
      </c>
      <c r="F22" s="67">
        <v>0.7</v>
      </c>
      <c r="G22" s="292"/>
      <c r="H22" s="292"/>
    </row>
    <row r="23" spans="2:8" ht="30">
      <c r="B23" s="118">
        <v>13</v>
      </c>
      <c r="C23" s="18" t="s">
        <v>140</v>
      </c>
      <c r="D23" s="64" t="s">
        <v>141</v>
      </c>
      <c r="E23" s="65" t="s">
        <v>139</v>
      </c>
      <c r="F23" s="66">
        <v>76.1</v>
      </c>
      <c r="G23" s="292"/>
      <c r="H23" s="292"/>
    </row>
    <row r="24" spans="2:8" ht="30">
      <c r="B24" s="121">
        <v>14</v>
      </c>
      <c r="C24" s="97" t="s">
        <v>114</v>
      </c>
      <c r="D24" s="98" t="s">
        <v>132</v>
      </c>
      <c r="E24" s="99" t="s">
        <v>62</v>
      </c>
      <c r="F24" s="67">
        <v>9</v>
      </c>
      <c r="G24" s="292"/>
      <c r="H24" s="292"/>
    </row>
    <row r="25" spans="2:8" ht="17.25">
      <c r="B25" s="118">
        <v>15</v>
      </c>
      <c r="C25" s="18" t="s">
        <v>133</v>
      </c>
      <c r="D25" s="64" t="s">
        <v>134</v>
      </c>
      <c r="E25" s="65" t="s">
        <v>44</v>
      </c>
      <c r="F25" s="67">
        <v>90</v>
      </c>
      <c r="G25" s="292"/>
      <c r="H25" s="292"/>
    </row>
    <row r="26" spans="2:8" ht="15">
      <c r="B26" s="118">
        <v>16</v>
      </c>
      <c r="C26" s="51" t="s">
        <v>54</v>
      </c>
      <c r="D26" s="64" t="s">
        <v>142</v>
      </c>
      <c r="E26" s="33" t="s">
        <v>3</v>
      </c>
      <c r="F26" s="68">
        <v>1</v>
      </c>
      <c r="G26" s="292"/>
      <c r="H26" s="292"/>
    </row>
    <row r="27" spans="2:8" ht="15">
      <c r="B27" s="118">
        <v>17</v>
      </c>
      <c r="C27" s="51" t="s">
        <v>54</v>
      </c>
      <c r="D27" s="64" t="s">
        <v>144</v>
      </c>
      <c r="E27" s="33" t="s">
        <v>3</v>
      </c>
      <c r="F27" s="68">
        <v>124</v>
      </c>
      <c r="G27" s="292"/>
      <c r="H27" s="292"/>
    </row>
    <row r="28" spans="2:8" ht="31.5" customHeight="1">
      <c r="B28" s="118">
        <v>18</v>
      </c>
      <c r="C28" s="51" t="s">
        <v>54</v>
      </c>
      <c r="D28" s="69" t="s">
        <v>145</v>
      </c>
      <c r="E28" s="70" t="s">
        <v>3</v>
      </c>
      <c r="F28" s="71">
        <v>2</v>
      </c>
      <c r="G28" s="292"/>
      <c r="H28" s="292"/>
    </row>
    <row r="29" spans="2:8" ht="30">
      <c r="B29" s="118">
        <v>19</v>
      </c>
      <c r="C29" s="51" t="s">
        <v>54</v>
      </c>
      <c r="D29" s="69" t="s">
        <v>147</v>
      </c>
      <c r="E29" s="70" t="s">
        <v>3</v>
      </c>
      <c r="F29" s="71">
        <v>2</v>
      </c>
      <c r="G29" s="292"/>
      <c r="H29" s="292"/>
    </row>
    <row r="30" spans="2:8" ht="30">
      <c r="B30" s="118">
        <v>20</v>
      </c>
      <c r="C30" s="51" t="s">
        <v>54</v>
      </c>
      <c r="D30" s="69" t="s">
        <v>148</v>
      </c>
      <c r="E30" s="70" t="s">
        <v>3</v>
      </c>
      <c r="F30" s="71">
        <v>14</v>
      </c>
      <c r="G30" s="292"/>
      <c r="H30" s="292"/>
    </row>
    <row r="31" spans="2:8" ht="30">
      <c r="B31" s="118">
        <v>21</v>
      </c>
      <c r="C31" s="51" t="s">
        <v>54</v>
      </c>
      <c r="D31" s="69" t="s">
        <v>149</v>
      </c>
      <c r="E31" s="70" t="s">
        <v>3</v>
      </c>
      <c r="F31" s="71">
        <v>32</v>
      </c>
      <c r="G31" s="292"/>
      <c r="H31" s="292"/>
    </row>
    <row r="32" spans="2:8" ht="36" customHeight="1">
      <c r="B32" s="118">
        <v>22</v>
      </c>
      <c r="C32" s="51" t="s">
        <v>54</v>
      </c>
      <c r="D32" s="57" t="s">
        <v>69</v>
      </c>
      <c r="E32" s="33" t="s">
        <v>3</v>
      </c>
      <c r="F32" s="68">
        <v>1</v>
      </c>
      <c r="G32" s="292"/>
      <c r="H32" s="292"/>
    </row>
    <row r="33" spans="2:8" ht="54.75" customHeight="1">
      <c r="B33" s="118">
        <v>23</v>
      </c>
      <c r="C33" s="51" t="s">
        <v>54</v>
      </c>
      <c r="D33" s="57" t="s">
        <v>70</v>
      </c>
      <c r="E33" s="33" t="s">
        <v>3</v>
      </c>
      <c r="F33" s="68">
        <v>124</v>
      </c>
      <c r="G33" s="292"/>
      <c r="H33" s="292"/>
    </row>
    <row r="34" spans="2:8" ht="18.75" customHeight="1">
      <c r="B34" s="118">
        <v>24</v>
      </c>
      <c r="C34" s="55" t="s">
        <v>54</v>
      </c>
      <c r="D34" s="28" t="s">
        <v>71</v>
      </c>
      <c r="E34" s="96" t="s">
        <v>38</v>
      </c>
      <c r="F34" s="6">
        <v>1.84</v>
      </c>
      <c r="G34" s="292"/>
      <c r="H34" s="292"/>
    </row>
    <row r="35" spans="2:8" ht="18.75" customHeight="1">
      <c r="B35" s="118">
        <v>25</v>
      </c>
      <c r="C35" s="123" t="s">
        <v>74</v>
      </c>
      <c r="D35" s="100" t="s">
        <v>72</v>
      </c>
      <c r="E35" s="96" t="s">
        <v>38</v>
      </c>
      <c r="F35" s="16">
        <v>0.92</v>
      </c>
      <c r="G35" s="292"/>
      <c r="H35" s="292"/>
    </row>
    <row r="36" spans="2:8" ht="59.25" customHeight="1">
      <c r="B36" s="118">
        <v>26</v>
      </c>
      <c r="C36" s="123" t="s">
        <v>156</v>
      </c>
      <c r="D36" s="53" t="s">
        <v>309</v>
      </c>
      <c r="E36" s="96" t="s">
        <v>57</v>
      </c>
      <c r="F36" s="16">
        <v>1.222</v>
      </c>
      <c r="G36" s="292"/>
      <c r="H36" s="292"/>
    </row>
    <row r="37" spans="2:8" ht="90.75" customHeight="1">
      <c r="B37" s="118">
        <v>27</v>
      </c>
      <c r="C37" s="123" t="s">
        <v>157</v>
      </c>
      <c r="D37" s="28" t="s">
        <v>310</v>
      </c>
      <c r="E37" s="96" t="s">
        <v>57</v>
      </c>
      <c r="F37" s="9">
        <v>1.961</v>
      </c>
      <c r="G37" s="292"/>
      <c r="H37" s="292"/>
    </row>
    <row r="38" spans="2:8" ht="36" customHeight="1">
      <c r="B38" s="118">
        <v>28</v>
      </c>
      <c r="C38" s="29" t="s">
        <v>76</v>
      </c>
      <c r="D38" s="28" t="s">
        <v>73</v>
      </c>
      <c r="E38" s="18" t="s">
        <v>43</v>
      </c>
      <c r="F38" s="8">
        <v>509.4</v>
      </c>
      <c r="G38" s="292"/>
      <c r="H38" s="292"/>
    </row>
    <row r="39" spans="2:8" ht="30">
      <c r="B39" s="118">
        <v>29</v>
      </c>
      <c r="C39" s="119" t="s">
        <v>59</v>
      </c>
      <c r="D39" s="28" t="s">
        <v>77</v>
      </c>
      <c r="E39" s="18" t="s">
        <v>47</v>
      </c>
      <c r="F39" s="16">
        <v>1.422</v>
      </c>
      <c r="G39" s="292"/>
      <c r="H39" s="292"/>
    </row>
    <row r="40" spans="2:8" ht="30">
      <c r="B40" s="118">
        <v>30</v>
      </c>
      <c r="C40" s="51" t="s">
        <v>60</v>
      </c>
      <c r="D40" s="102" t="s">
        <v>152</v>
      </c>
      <c r="E40" s="103" t="s">
        <v>63</v>
      </c>
      <c r="F40" s="104">
        <v>1.88</v>
      </c>
      <c r="G40" s="292"/>
      <c r="H40" s="292"/>
    </row>
    <row r="41" spans="2:8" ht="15">
      <c r="B41" s="21"/>
      <c r="C41" s="17"/>
      <c r="D41" s="26" t="s">
        <v>161</v>
      </c>
      <c r="E41" s="23"/>
      <c r="F41" s="24"/>
      <c r="G41" s="292"/>
      <c r="H41" s="292"/>
    </row>
    <row r="42" spans="2:8" ht="36" customHeight="1">
      <c r="B42" s="118">
        <v>1</v>
      </c>
      <c r="C42" s="59" t="s">
        <v>182</v>
      </c>
      <c r="D42" s="73" t="s">
        <v>166</v>
      </c>
      <c r="E42" s="34" t="s">
        <v>63</v>
      </c>
      <c r="F42" s="74">
        <v>7</v>
      </c>
      <c r="G42" s="292"/>
      <c r="H42" s="292"/>
    </row>
    <row r="43" spans="2:8" ht="52.5" customHeight="1">
      <c r="B43" s="118">
        <v>2</v>
      </c>
      <c r="C43" s="59" t="s">
        <v>181</v>
      </c>
      <c r="D43" s="73" t="s">
        <v>180</v>
      </c>
      <c r="E43" s="74" t="s">
        <v>113</v>
      </c>
      <c r="F43" s="79">
        <v>0.125</v>
      </c>
      <c r="G43" s="292"/>
      <c r="H43" s="292"/>
    </row>
    <row r="44" spans="2:8" ht="36" customHeight="1">
      <c r="B44" s="118">
        <v>3</v>
      </c>
      <c r="C44" s="119" t="s">
        <v>183</v>
      </c>
      <c r="D44" s="80" t="s">
        <v>162</v>
      </c>
      <c r="E44" s="74" t="s">
        <v>62</v>
      </c>
      <c r="F44" s="74">
        <v>15.6</v>
      </c>
      <c r="G44" s="292"/>
      <c r="H44" s="292"/>
    </row>
    <row r="45" spans="2:8" ht="33.75" customHeight="1">
      <c r="B45" s="118">
        <v>4</v>
      </c>
      <c r="C45" s="51" t="s">
        <v>177</v>
      </c>
      <c r="D45" s="73" t="s">
        <v>167</v>
      </c>
      <c r="E45" s="74" t="s">
        <v>42</v>
      </c>
      <c r="F45" s="74">
        <v>815.7</v>
      </c>
      <c r="G45" s="292"/>
      <c r="H45" s="292"/>
    </row>
    <row r="46" spans="2:8" ht="18.75" customHeight="1">
      <c r="B46" s="118">
        <v>5</v>
      </c>
      <c r="C46" s="51" t="s">
        <v>177</v>
      </c>
      <c r="D46" s="73" t="s">
        <v>168</v>
      </c>
      <c r="E46" s="74" t="s">
        <v>42</v>
      </c>
      <c r="F46" s="74">
        <v>807.5</v>
      </c>
      <c r="G46" s="292"/>
      <c r="H46" s="292"/>
    </row>
    <row r="47" spans="2:8" ht="18.75" customHeight="1">
      <c r="B47" s="118">
        <v>6</v>
      </c>
      <c r="C47" s="59" t="s">
        <v>176</v>
      </c>
      <c r="D47" s="73" t="s">
        <v>163</v>
      </c>
      <c r="E47" s="74" t="s">
        <v>42</v>
      </c>
      <c r="F47" s="74">
        <v>416.2</v>
      </c>
      <c r="G47" s="292"/>
      <c r="H47" s="292"/>
    </row>
    <row r="48" spans="2:8" ht="18.75" customHeight="1">
      <c r="B48" s="118">
        <v>7</v>
      </c>
      <c r="C48" s="59" t="s">
        <v>176</v>
      </c>
      <c r="D48" s="73" t="s">
        <v>164</v>
      </c>
      <c r="E48" s="74" t="s">
        <v>42</v>
      </c>
      <c r="F48" s="74">
        <v>299.1</v>
      </c>
      <c r="G48" s="292"/>
      <c r="H48" s="292"/>
    </row>
    <row r="49" spans="2:8" ht="19.5" customHeight="1">
      <c r="B49" s="118">
        <v>8</v>
      </c>
      <c r="C49" s="51" t="s">
        <v>54</v>
      </c>
      <c r="D49" s="28" t="s">
        <v>169</v>
      </c>
      <c r="E49" s="7" t="s">
        <v>3</v>
      </c>
      <c r="F49" s="77">
        <v>6</v>
      </c>
      <c r="G49" s="292"/>
      <c r="H49" s="292"/>
    </row>
    <row r="50" spans="2:8" ht="32.25">
      <c r="B50" s="118">
        <v>9</v>
      </c>
      <c r="C50" s="78" t="s">
        <v>171</v>
      </c>
      <c r="D50" s="73" t="s">
        <v>173</v>
      </c>
      <c r="E50" s="34" t="s">
        <v>174</v>
      </c>
      <c r="F50" s="74">
        <v>110.11</v>
      </c>
      <c r="G50" s="292"/>
      <c r="H50" s="292"/>
    </row>
    <row r="51" spans="2:8" ht="30">
      <c r="B51" s="118">
        <v>10</v>
      </c>
      <c r="C51" s="51" t="s">
        <v>60</v>
      </c>
      <c r="D51" s="80" t="s">
        <v>170</v>
      </c>
      <c r="E51" s="34" t="s">
        <v>63</v>
      </c>
      <c r="F51" s="79">
        <v>1.872</v>
      </c>
      <c r="G51" s="292"/>
      <c r="H51" s="292"/>
    </row>
    <row r="52" spans="2:8" ht="15">
      <c r="B52" s="118"/>
      <c r="C52" s="59"/>
      <c r="D52" s="26" t="s">
        <v>229</v>
      </c>
      <c r="E52" s="33"/>
      <c r="F52" s="58"/>
      <c r="G52" s="292"/>
      <c r="H52" s="292"/>
    </row>
    <row r="53" spans="2:8" ht="30">
      <c r="B53" s="7">
        <v>1</v>
      </c>
      <c r="C53" s="51" t="s">
        <v>67</v>
      </c>
      <c r="D53" s="80" t="s">
        <v>190</v>
      </c>
      <c r="E53" s="34" t="s">
        <v>117</v>
      </c>
      <c r="F53" s="83">
        <v>0.3632</v>
      </c>
      <c r="G53" s="292"/>
      <c r="H53" s="292"/>
    </row>
    <row r="54" spans="2:8" ht="30">
      <c r="B54" s="7">
        <v>2</v>
      </c>
      <c r="C54" s="78" t="s">
        <v>59</v>
      </c>
      <c r="D54" s="80" t="s">
        <v>194</v>
      </c>
      <c r="E54" s="34" t="s">
        <v>117</v>
      </c>
      <c r="F54" s="83">
        <f>(363.2-210.6)/1000</f>
        <v>0.15259999999999999</v>
      </c>
      <c r="G54" s="292"/>
      <c r="H54" s="292"/>
    </row>
    <row r="55" spans="2:8" ht="30">
      <c r="B55" s="7">
        <v>3</v>
      </c>
      <c r="C55" s="78" t="s">
        <v>193</v>
      </c>
      <c r="D55" s="84" t="s">
        <v>195</v>
      </c>
      <c r="E55" s="7" t="s">
        <v>196</v>
      </c>
      <c r="F55" s="82">
        <v>1.526</v>
      </c>
      <c r="G55" s="292"/>
      <c r="H55" s="292"/>
    </row>
    <row r="56" spans="2:8" ht="32.25" customHeight="1">
      <c r="B56" s="118">
        <v>4</v>
      </c>
      <c r="C56" s="17" t="s">
        <v>198</v>
      </c>
      <c r="D56" s="80" t="s">
        <v>184</v>
      </c>
      <c r="E56" s="34" t="s">
        <v>62</v>
      </c>
      <c r="F56" s="81">
        <v>7.18</v>
      </c>
      <c r="G56" s="292"/>
      <c r="H56" s="292"/>
    </row>
    <row r="57" spans="2:8" ht="36.75" customHeight="1">
      <c r="B57" s="118">
        <v>5</v>
      </c>
      <c r="C57" s="78" t="s">
        <v>200</v>
      </c>
      <c r="D57" s="80" t="s">
        <v>199</v>
      </c>
      <c r="E57" s="34" t="s">
        <v>62</v>
      </c>
      <c r="F57" s="101">
        <v>15</v>
      </c>
      <c r="G57" s="292"/>
      <c r="H57" s="292"/>
    </row>
    <row r="58" spans="2:8" ht="19.5" customHeight="1">
      <c r="B58" s="118">
        <v>6</v>
      </c>
      <c r="C58" s="59" t="s">
        <v>177</v>
      </c>
      <c r="D58" s="80" t="s">
        <v>163</v>
      </c>
      <c r="E58" s="74" t="s">
        <v>42</v>
      </c>
      <c r="F58" s="81">
        <v>1744.8</v>
      </c>
      <c r="G58" s="292"/>
      <c r="H58" s="292"/>
    </row>
    <row r="59" spans="2:8" ht="21" customHeight="1">
      <c r="B59" s="118">
        <v>7</v>
      </c>
      <c r="C59" s="59" t="s">
        <v>177</v>
      </c>
      <c r="D59" s="80" t="s">
        <v>189</v>
      </c>
      <c r="E59" s="34" t="s">
        <v>42</v>
      </c>
      <c r="F59" s="81">
        <v>1507.4</v>
      </c>
      <c r="G59" s="292"/>
      <c r="H59" s="292"/>
    </row>
    <row r="60" spans="2:8" ht="30">
      <c r="B60" s="118">
        <v>8</v>
      </c>
      <c r="C60" s="123" t="s">
        <v>201</v>
      </c>
      <c r="D60" s="80" t="s">
        <v>185</v>
      </c>
      <c r="E60" s="34" t="s">
        <v>62</v>
      </c>
      <c r="F60" s="81">
        <v>33.4</v>
      </c>
      <c r="G60" s="292"/>
      <c r="H60" s="292"/>
    </row>
    <row r="61" spans="2:8" ht="15">
      <c r="B61" s="118">
        <v>9</v>
      </c>
      <c r="C61" s="59" t="s">
        <v>177</v>
      </c>
      <c r="D61" s="80" t="s">
        <v>163</v>
      </c>
      <c r="E61" s="74" t="s">
        <v>42</v>
      </c>
      <c r="F61" s="81">
        <f>1079.4+1061.9</f>
        <v>2141.3</v>
      </c>
      <c r="G61" s="292"/>
      <c r="H61" s="292"/>
    </row>
    <row r="62" spans="2:8" ht="15">
      <c r="B62" s="118">
        <v>10</v>
      </c>
      <c r="C62" s="59" t="s">
        <v>177</v>
      </c>
      <c r="D62" s="80" t="s">
        <v>186</v>
      </c>
      <c r="E62" s="34" t="s">
        <v>42</v>
      </c>
      <c r="F62" s="81">
        <v>184.32</v>
      </c>
      <c r="G62" s="292"/>
      <c r="H62" s="292"/>
    </row>
    <row r="63" spans="2:8" ht="15">
      <c r="B63" s="118">
        <v>11</v>
      </c>
      <c r="C63" s="59" t="s">
        <v>177</v>
      </c>
      <c r="D63" s="80" t="s">
        <v>164</v>
      </c>
      <c r="E63" s="34" t="s">
        <v>42</v>
      </c>
      <c r="F63" s="81">
        <v>49.4</v>
      </c>
      <c r="G63" s="292"/>
      <c r="H63" s="292"/>
    </row>
    <row r="64" spans="2:8" ht="32.25" customHeight="1">
      <c r="B64" s="118">
        <v>12</v>
      </c>
      <c r="C64" s="85" t="s">
        <v>202</v>
      </c>
      <c r="D64" s="80" t="s">
        <v>187</v>
      </c>
      <c r="E64" s="34" t="s">
        <v>62</v>
      </c>
      <c r="F64" s="81">
        <v>9.4</v>
      </c>
      <c r="G64" s="292"/>
      <c r="H64" s="292"/>
    </row>
    <row r="65" spans="2:8" ht="20.25" customHeight="1">
      <c r="B65" s="118">
        <v>13</v>
      </c>
      <c r="C65" s="59" t="s">
        <v>177</v>
      </c>
      <c r="D65" s="80" t="s">
        <v>163</v>
      </c>
      <c r="E65" s="74" t="s">
        <v>42</v>
      </c>
      <c r="F65" s="81">
        <v>1228.36</v>
      </c>
      <c r="G65" s="292"/>
      <c r="H65" s="292"/>
    </row>
    <row r="66" spans="2:8" ht="20.25" customHeight="1">
      <c r="B66" s="118">
        <v>14</v>
      </c>
      <c r="C66" s="59" t="s">
        <v>177</v>
      </c>
      <c r="D66" s="80" t="s">
        <v>188</v>
      </c>
      <c r="E66" s="34" t="s">
        <v>42</v>
      </c>
      <c r="F66" s="81">
        <v>7.8</v>
      </c>
      <c r="G66" s="292"/>
      <c r="H66" s="292"/>
    </row>
    <row r="67" spans="2:8" ht="17.25" customHeight="1">
      <c r="B67" s="118">
        <v>15</v>
      </c>
      <c r="C67" s="59" t="s">
        <v>177</v>
      </c>
      <c r="D67" s="80" t="s">
        <v>164</v>
      </c>
      <c r="E67" s="34" t="s">
        <v>42</v>
      </c>
      <c r="F67" s="81">
        <v>20.8</v>
      </c>
      <c r="G67" s="292"/>
      <c r="H67" s="292"/>
    </row>
    <row r="68" spans="2:8" ht="23.25" customHeight="1">
      <c r="B68" s="118">
        <v>16</v>
      </c>
      <c r="C68" s="85" t="s">
        <v>203</v>
      </c>
      <c r="D68" s="80" t="s">
        <v>191</v>
      </c>
      <c r="E68" s="34" t="s">
        <v>38</v>
      </c>
      <c r="F68" s="83">
        <f>34.3/1000</f>
        <v>0.0343</v>
      </c>
      <c r="G68" s="292"/>
      <c r="H68" s="292"/>
    </row>
    <row r="69" spans="2:8" ht="45">
      <c r="B69" s="118">
        <v>17</v>
      </c>
      <c r="C69" s="123" t="s">
        <v>206</v>
      </c>
      <c r="D69" s="80" t="s">
        <v>304</v>
      </c>
      <c r="E69" s="34" t="s">
        <v>63</v>
      </c>
      <c r="F69" s="82">
        <v>1.672</v>
      </c>
      <c r="G69" s="292"/>
      <c r="H69" s="292"/>
    </row>
    <row r="70" spans="2:8" ht="24" customHeight="1">
      <c r="B70" s="118">
        <v>18</v>
      </c>
      <c r="C70" s="17" t="s">
        <v>197</v>
      </c>
      <c r="D70" s="80" t="s">
        <v>192</v>
      </c>
      <c r="E70" s="34" t="s">
        <v>113</v>
      </c>
      <c r="F70" s="82">
        <v>0.378</v>
      </c>
      <c r="G70" s="292"/>
      <c r="H70" s="292"/>
    </row>
    <row r="71" spans="2:8" ht="15">
      <c r="B71" s="118"/>
      <c r="C71" s="29"/>
      <c r="D71" s="26" t="s">
        <v>207</v>
      </c>
      <c r="E71" s="34"/>
      <c r="F71" s="81"/>
      <c r="G71" s="292"/>
      <c r="H71" s="292"/>
    </row>
    <row r="72" spans="2:8" ht="30">
      <c r="B72" s="118">
        <v>1</v>
      </c>
      <c r="C72" s="17" t="s">
        <v>198</v>
      </c>
      <c r="D72" s="80" t="s">
        <v>208</v>
      </c>
      <c r="E72" s="74" t="s">
        <v>62</v>
      </c>
      <c r="F72" s="74">
        <v>0.38</v>
      </c>
      <c r="G72" s="292"/>
      <c r="H72" s="292"/>
    </row>
    <row r="73" spans="2:8" ht="36" customHeight="1">
      <c r="B73" s="118">
        <v>2</v>
      </c>
      <c r="C73" s="55" t="s">
        <v>217</v>
      </c>
      <c r="D73" s="86" t="s">
        <v>219</v>
      </c>
      <c r="E73" s="87" t="s">
        <v>218</v>
      </c>
      <c r="F73" s="56">
        <f>0.44+3.5+0.41</f>
        <v>4.35</v>
      </c>
      <c r="G73" s="292"/>
      <c r="H73" s="292"/>
    </row>
    <row r="74" spans="2:8" ht="21" customHeight="1">
      <c r="B74" s="118">
        <v>3</v>
      </c>
      <c r="C74" s="51" t="s">
        <v>54</v>
      </c>
      <c r="D74" s="73" t="s">
        <v>209</v>
      </c>
      <c r="E74" s="34" t="s">
        <v>3</v>
      </c>
      <c r="F74" s="76">
        <v>1</v>
      </c>
      <c r="G74" s="292"/>
      <c r="H74" s="292"/>
    </row>
    <row r="75" spans="2:8" ht="22.5" customHeight="1">
      <c r="B75" s="118">
        <v>4</v>
      </c>
      <c r="C75" s="51" t="s">
        <v>54</v>
      </c>
      <c r="D75" s="73" t="s">
        <v>210</v>
      </c>
      <c r="E75" s="34" t="s">
        <v>3</v>
      </c>
      <c r="F75" s="76">
        <v>3</v>
      </c>
      <c r="G75" s="292"/>
      <c r="H75" s="292"/>
    </row>
    <row r="76" spans="2:8" ht="21.75" customHeight="1">
      <c r="B76" s="118">
        <v>5</v>
      </c>
      <c r="C76" s="51" t="s">
        <v>54</v>
      </c>
      <c r="D76" s="73" t="s">
        <v>211</v>
      </c>
      <c r="E76" s="34" t="s">
        <v>3</v>
      </c>
      <c r="F76" s="76">
        <v>1</v>
      </c>
      <c r="G76" s="292"/>
      <c r="H76" s="292"/>
    </row>
    <row r="77" spans="2:8" ht="21.75" customHeight="1">
      <c r="B77" s="118">
        <v>6</v>
      </c>
      <c r="C77" s="51" t="s">
        <v>54</v>
      </c>
      <c r="D77" s="73" t="s">
        <v>212</v>
      </c>
      <c r="E77" s="34" t="s">
        <v>3</v>
      </c>
      <c r="F77" s="76">
        <v>1</v>
      </c>
      <c r="G77" s="292"/>
      <c r="H77" s="292"/>
    </row>
    <row r="78" spans="2:8" ht="21.75" customHeight="1">
      <c r="B78" s="118">
        <v>7</v>
      </c>
      <c r="C78" s="55" t="s">
        <v>54</v>
      </c>
      <c r="D78" s="73" t="s">
        <v>213</v>
      </c>
      <c r="E78" s="34" t="s">
        <v>42</v>
      </c>
      <c r="F78" s="74">
        <v>78.3</v>
      </c>
      <c r="G78" s="292"/>
      <c r="H78" s="292"/>
    </row>
    <row r="79" spans="2:8" ht="30">
      <c r="B79" s="118">
        <v>8</v>
      </c>
      <c r="C79" s="29" t="s">
        <v>224</v>
      </c>
      <c r="D79" s="73" t="s">
        <v>214</v>
      </c>
      <c r="E79" s="34" t="s">
        <v>45</v>
      </c>
      <c r="F79" s="75">
        <v>14</v>
      </c>
      <c r="G79" s="292"/>
      <c r="H79" s="292"/>
    </row>
    <row r="80" spans="2:8" ht="30">
      <c r="B80" s="118">
        <v>9</v>
      </c>
      <c r="C80" s="29" t="s">
        <v>226</v>
      </c>
      <c r="D80" s="73" t="s">
        <v>215</v>
      </c>
      <c r="E80" s="34" t="s">
        <v>227</v>
      </c>
      <c r="F80" s="75">
        <v>0.6</v>
      </c>
      <c r="G80" s="292"/>
      <c r="H80" s="292"/>
    </row>
    <row r="81" spans="2:8" ht="60">
      <c r="B81" s="118">
        <v>10</v>
      </c>
      <c r="C81" s="59" t="s">
        <v>222</v>
      </c>
      <c r="D81" s="73" t="s">
        <v>216</v>
      </c>
      <c r="E81" s="34" t="s">
        <v>63</v>
      </c>
      <c r="F81" s="88">
        <f>7.25/100</f>
        <v>0.0725</v>
      </c>
      <c r="G81" s="292"/>
      <c r="H81" s="292"/>
    </row>
    <row r="82" spans="2:8" ht="17.25">
      <c r="B82" s="118">
        <v>11</v>
      </c>
      <c r="C82" s="123" t="s">
        <v>206</v>
      </c>
      <c r="D82" s="73" t="s">
        <v>221</v>
      </c>
      <c r="E82" s="34" t="s">
        <v>63</v>
      </c>
      <c r="F82" s="79">
        <v>0.398</v>
      </c>
      <c r="G82" s="292"/>
      <c r="H82" s="292"/>
    </row>
  </sheetData>
  <sheetProtection/>
  <mergeCells count="9">
    <mergeCell ref="B2:R2"/>
    <mergeCell ref="B5:B8"/>
    <mergeCell ref="C5:C8"/>
    <mergeCell ref="D5:D8"/>
    <mergeCell ref="E5:E8"/>
    <mergeCell ref="F5:F8"/>
    <mergeCell ref="G5:G8"/>
    <mergeCell ref="H5:H8"/>
    <mergeCell ref="C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9" sqref="K9"/>
    </sheetView>
  </sheetViews>
  <sheetFormatPr defaultColWidth="9.140625" defaultRowHeight="12.75"/>
  <sheetData>
    <row r="1" spans="1:9" ht="18">
      <c r="A1" s="115" t="s">
        <v>238</v>
      </c>
      <c r="B1" s="116"/>
      <c r="C1" s="116"/>
      <c r="D1" s="116"/>
      <c r="E1" s="116"/>
      <c r="F1" s="116"/>
      <c r="G1" s="116"/>
      <c r="H1" s="116"/>
      <c r="I1" s="116"/>
    </row>
    <row r="2" spans="1:9" ht="92.25" customHeight="1">
      <c r="A2" s="581" t="s">
        <v>239</v>
      </c>
      <c r="B2" s="581"/>
      <c r="C2" s="581"/>
      <c r="D2" s="581"/>
      <c r="E2" s="581"/>
      <c r="F2" s="581"/>
      <c r="G2" s="581"/>
      <c r="H2" s="581"/>
      <c r="I2" s="581"/>
    </row>
    <row r="3" spans="1:9" ht="15">
      <c r="A3" s="117"/>
      <c r="B3" s="116"/>
      <c r="C3" s="116"/>
      <c r="D3" s="116"/>
      <c r="E3" s="116"/>
      <c r="F3" s="116"/>
      <c r="G3" s="116"/>
      <c r="H3" s="116"/>
      <c r="I3" s="116"/>
    </row>
    <row r="4" spans="1:9" ht="15">
      <c r="A4" s="117" t="s">
        <v>240</v>
      </c>
      <c r="B4" s="116"/>
      <c r="C4" s="116"/>
      <c r="D4" s="116"/>
      <c r="E4" s="116"/>
      <c r="F4" s="116"/>
      <c r="G4" s="116"/>
      <c r="H4" s="116"/>
      <c r="I4" s="116"/>
    </row>
    <row r="5" spans="1:9" ht="15">
      <c r="A5" s="117" t="s">
        <v>241</v>
      </c>
      <c r="B5" s="116"/>
      <c r="C5" s="116"/>
      <c r="D5" s="116"/>
      <c r="E5" s="116"/>
      <c r="F5" s="116"/>
      <c r="G5" s="116"/>
      <c r="H5" s="116"/>
      <c r="I5" s="116"/>
    </row>
    <row r="6" spans="1:9" ht="15">
      <c r="A6" s="117" t="s">
        <v>242</v>
      </c>
      <c r="B6" s="116"/>
      <c r="C6" s="116"/>
      <c r="D6" s="116"/>
      <c r="E6" s="116"/>
      <c r="F6" s="116"/>
      <c r="G6" s="116"/>
      <c r="H6" s="116"/>
      <c r="I6" s="116"/>
    </row>
    <row r="7" spans="1:9" ht="15">
      <c r="A7" s="117" t="s">
        <v>243</v>
      </c>
      <c r="B7" s="116"/>
      <c r="C7" s="116"/>
      <c r="D7" s="116"/>
      <c r="E7" s="116"/>
      <c r="F7" s="116"/>
      <c r="G7" s="116"/>
      <c r="H7" s="116"/>
      <c r="I7" s="116"/>
    </row>
    <row r="8" spans="1:9" ht="15">
      <c r="A8" s="117" t="s">
        <v>244</v>
      </c>
      <c r="B8" s="116"/>
      <c r="C8" s="116"/>
      <c r="D8" s="116"/>
      <c r="E8" s="116"/>
      <c r="F8" s="116"/>
      <c r="G8" s="116"/>
      <c r="H8" s="116"/>
      <c r="I8" s="116"/>
    </row>
    <row r="9" spans="1:9" ht="21.75" customHeight="1">
      <c r="A9" s="117" t="s">
        <v>245</v>
      </c>
      <c r="B9" s="116"/>
      <c r="C9" s="116"/>
      <c r="D9" s="116"/>
      <c r="E9" s="116"/>
      <c r="F9" s="116"/>
      <c r="G9" s="116"/>
      <c r="H9" s="116"/>
      <c r="I9" s="116"/>
    </row>
    <row r="10" spans="1:9" ht="15">
      <c r="A10" s="117" t="s">
        <v>246</v>
      </c>
      <c r="B10" s="116"/>
      <c r="C10" s="116"/>
      <c r="D10" s="116"/>
      <c r="E10" s="116"/>
      <c r="F10" s="116"/>
      <c r="G10" s="116"/>
      <c r="H10" s="116"/>
      <c r="I10" s="116"/>
    </row>
    <row r="11" spans="1:9" ht="15">
      <c r="A11" s="117"/>
      <c r="B11" s="116"/>
      <c r="C11" s="116"/>
      <c r="D11" s="116"/>
      <c r="E11" s="116"/>
      <c r="F11" s="116"/>
      <c r="G11" s="116"/>
      <c r="H11" s="116"/>
      <c r="I11" s="116"/>
    </row>
    <row r="12" spans="1:9" ht="15">
      <c r="A12" s="117" t="s">
        <v>247</v>
      </c>
      <c r="B12" s="116"/>
      <c r="C12" s="116"/>
      <c r="D12" s="116"/>
      <c r="E12" s="116"/>
      <c r="F12" s="116"/>
      <c r="G12" s="116"/>
      <c r="H12" s="116"/>
      <c r="I12" s="116"/>
    </row>
    <row r="13" spans="1:9" ht="15">
      <c r="A13" s="117" t="s">
        <v>248</v>
      </c>
      <c r="B13" s="116"/>
      <c r="C13" s="116"/>
      <c r="D13" s="116"/>
      <c r="E13" s="116"/>
      <c r="F13" s="116"/>
      <c r="G13" s="116"/>
      <c r="H13" s="116"/>
      <c r="I13" s="116"/>
    </row>
    <row r="14" spans="1:9" ht="15">
      <c r="A14" s="117" t="s">
        <v>249</v>
      </c>
      <c r="B14" s="116"/>
      <c r="C14" s="116"/>
      <c r="D14" s="116"/>
      <c r="E14" s="116"/>
      <c r="F14" s="116"/>
      <c r="G14" s="116"/>
      <c r="H14" s="116"/>
      <c r="I14" s="116"/>
    </row>
    <row r="15" spans="1:9" ht="15">
      <c r="A15" s="117" t="s">
        <v>250</v>
      </c>
      <c r="B15" s="116"/>
      <c r="C15" s="116"/>
      <c r="D15" s="116"/>
      <c r="E15" s="116"/>
      <c r="F15" s="116"/>
      <c r="G15" s="116"/>
      <c r="H15" s="116"/>
      <c r="I15" s="116"/>
    </row>
    <row r="16" spans="1:9" ht="15">
      <c r="A16" s="117" t="s">
        <v>251</v>
      </c>
      <c r="B16" s="116"/>
      <c r="C16" s="116"/>
      <c r="D16" s="116"/>
      <c r="E16" s="116"/>
      <c r="F16" s="116"/>
      <c r="G16" s="116"/>
      <c r="H16" s="116"/>
      <c r="I16" s="116"/>
    </row>
    <row r="17" spans="1:10" ht="15" customHeight="1">
      <c r="A17" s="117" t="s">
        <v>252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15">
      <c r="A18" s="117" t="s">
        <v>253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5" customHeight="1">
      <c r="A19" s="581" t="s">
        <v>254</v>
      </c>
      <c r="B19" s="581"/>
      <c r="C19" s="581"/>
      <c r="D19" s="581"/>
      <c r="E19" s="581"/>
      <c r="F19" s="581"/>
      <c r="G19" s="581"/>
      <c r="H19" s="581"/>
      <c r="I19" s="581"/>
      <c r="J19" s="581"/>
    </row>
    <row r="20" spans="1:10" ht="15">
      <c r="A20" s="117" t="s">
        <v>255</v>
      </c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15" customHeight="1">
      <c r="A21" s="117" t="s">
        <v>256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15">
      <c r="A22" s="117" t="s">
        <v>257</v>
      </c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5">
      <c r="A23" s="117" t="s">
        <v>258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44.25" customHeight="1">
      <c r="A24" s="581" t="s">
        <v>259</v>
      </c>
      <c r="B24" s="581"/>
      <c r="C24" s="581"/>
      <c r="D24" s="581"/>
      <c r="E24" s="581"/>
      <c r="F24" s="581"/>
      <c r="G24" s="581"/>
      <c r="H24" s="581"/>
      <c r="I24" s="116"/>
      <c r="J24" s="116"/>
    </row>
    <row r="25" spans="1:10" ht="15">
      <c r="A25" s="117" t="s">
        <v>260</v>
      </c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15">
      <c r="A26" s="117" t="s">
        <v>261</v>
      </c>
      <c r="B26" s="116"/>
      <c r="C26" s="116"/>
      <c r="D26" s="116"/>
      <c r="E26" s="116"/>
      <c r="F26" s="116"/>
      <c r="G26" s="116"/>
      <c r="H26" s="116"/>
      <c r="I26" s="116"/>
      <c r="J26" s="116"/>
    </row>
  </sheetData>
  <sheetProtection/>
  <mergeCells count="3">
    <mergeCell ref="A2:I2"/>
    <mergeCell ref="A19:J19"/>
    <mergeCell ref="A24:H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F20" sqref="F20"/>
    </sheetView>
  </sheetViews>
  <sheetFormatPr defaultColWidth="9.140625" defaultRowHeight="22.5" customHeight="1"/>
  <cols>
    <col min="1" max="1" width="5.00390625" style="322" customWidth="1"/>
    <col min="2" max="2" width="39.57421875" style="301" customWidth="1"/>
    <col min="3" max="3" width="44.421875" style="301" customWidth="1"/>
    <col min="4" max="4" width="7.7109375" style="301" customWidth="1"/>
    <col min="5" max="16384" width="9.140625" style="301" customWidth="1"/>
  </cols>
  <sheetData>
    <row r="1" spans="1:256" ht="22.5" customHeight="1">
      <c r="A1" s="293" t="s">
        <v>314</v>
      </c>
      <c r="B1" s="294"/>
      <c r="C1" s="295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  <c r="FP1" s="296"/>
      <c r="FQ1" s="296"/>
      <c r="FR1" s="296"/>
      <c r="FS1" s="296"/>
      <c r="FT1" s="296"/>
      <c r="FU1" s="296"/>
      <c r="FV1" s="296"/>
      <c r="FW1" s="296"/>
      <c r="FX1" s="296"/>
      <c r="FY1" s="296"/>
      <c r="FZ1" s="296"/>
      <c r="GA1" s="296"/>
      <c r="GB1" s="296"/>
      <c r="GC1" s="296"/>
      <c r="GD1" s="296"/>
      <c r="GE1" s="296"/>
      <c r="GF1" s="296"/>
      <c r="GG1" s="296"/>
      <c r="GH1" s="296"/>
      <c r="GI1" s="296"/>
      <c r="GJ1" s="296"/>
      <c r="GK1" s="296"/>
      <c r="GL1" s="296"/>
      <c r="GM1" s="296"/>
      <c r="GN1" s="296"/>
      <c r="GO1" s="296"/>
      <c r="GP1" s="296"/>
      <c r="GQ1" s="296"/>
      <c r="GR1" s="296"/>
      <c r="GS1" s="296"/>
      <c r="GT1" s="296"/>
      <c r="GU1" s="296"/>
      <c r="GV1" s="296"/>
      <c r="GW1" s="296"/>
      <c r="GX1" s="296"/>
      <c r="GY1" s="296"/>
      <c r="GZ1" s="296"/>
      <c r="HA1" s="296"/>
      <c r="HB1" s="296"/>
      <c r="HC1" s="296"/>
      <c r="HD1" s="296"/>
      <c r="HE1" s="296"/>
      <c r="HF1" s="296"/>
      <c r="HG1" s="296"/>
      <c r="HH1" s="296"/>
      <c r="HI1" s="296"/>
      <c r="HJ1" s="296"/>
      <c r="HK1" s="296"/>
      <c r="HL1" s="296"/>
      <c r="HM1" s="296"/>
      <c r="HN1" s="296"/>
      <c r="HO1" s="296"/>
      <c r="HP1" s="296"/>
      <c r="HQ1" s="296"/>
      <c r="HR1" s="296"/>
      <c r="HS1" s="296"/>
      <c r="HT1" s="296"/>
      <c r="HU1" s="296"/>
      <c r="HV1" s="296"/>
      <c r="HW1" s="296"/>
      <c r="HX1" s="296"/>
      <c r="HY1" s="296"/>
      <c r="HZ1" s="296"/>
      <c r="IA1" s="296"/>
      <c r="IB1" s="296"/>
      <c r="IC1" s="296"/>
      <c r="ID1" s="296"/>
      <c r="IE1" s="296"/>
      <c r="IF1" s="296"/>
      <c r="IG1" s="296"/>
      <c r="IH1" s="296"/>
      <c r="II1" s="296"/>
      <c r="IJ1" s="296"/>
      <c r="IK1" s="296"/>
      <c r="IL1" s="296"/>
      <c r="IM1" s="296"/>
      <c r="IN1" s="296"/>
      <c r="IO1" s="296"/>
      <c r="IP1" s="296"/>
      <c r="IQ1" s="296"/>
      <c r="IR1" s="296"/>
      <c r="IS1" s="296"/>
      <c r="IT1" s="296"/>
      <c r="IU1" s="296"/>
      <c r="IV1" s="296"/>
    </row>
    <row r="2" spans="1:4" ht="12.75" customHeight="1">
      <c r="A2" s="297" t="s">
        <v>315</v>
      </c>
      <c r="B2" s="298"/>
      <c r="C2" s="299" t="s">
        <v>316</v>
      </c>
      <c r="D2" s="300"/>
    </row>
    <row r="3" spans="1:3" ht="12" customHeight="1">
      <c r="A3" s="302" t="s">
        <v>317</v>
      </c>
      <c r="B3" s="298"/>
      <c r="C3" s="298" t="s">
        <v>318</v>
      </c>
    </row>
    <row r="4" spans="1:3" ht="12" customHeight="1">
      <c r="A4" s="302" t="s">
        <v>319</v>
      </c>
      <c r="B4" s="298"/>
      <c r="C4" s="298"/>
    </row>
    <row r="5" spans="1:3" ht="22.5" customHeight="1">
      <c r="A5" s="303"/>
      <c r="B5" s="298"/>
      <c r="C5" s="298"/>
    </row>
    <row r="6" spans="1:3" ht="22.5" customHeight="1">
      <c r="A6" s="582" t="s">
        <v>320</v>
      </c>
      <c r="B6" s="583"/>
      <c r="C6" s="583"/>
    </row>
    <row r="7" spans="1:3" ht="39.75" customHeight="1">
      <c r="A7" s="584" t="s">
        <v>321</v>
      </c>
      <c r="B7" s="585"/>
      <c r="C7" s="585"/>
    </row>
    <row r="8" spans="1:3" ht="22.5" customHeight="1">
      <c r="A8" s="304"/>
      <c r="B8" s="305" t="s">
        <v>322</v>
      </c>
      <c r="C8" s="305" t="s">
        <v>323</v>
      </c>
    </row>
    <row r="9" spans="1:3" ht="22.5" customHeight="1">
      <c r="A9" s="306">
        <v>1</v>
      </c>
      <c r="B9" s="299">
        <v>2</v>
      </c>
      <c r="C9" s="307">
        <v>3</v>
      </c>
    </row>
    <row r="10" spans="1:3" ht="22.5" customHeight="1">
      <c r="A10" s="308">
        <v>1</v>
      </c>
      <c r="B10" s="307" t="s">
        <v>324</v>
      </c>
      <c r="C10" s="307" t="s">
        <v>325</v>
      </c>
    </row>
    <row r="11" spans="1:3" ht="10.5" customHeight="1">
      <c r="A11" s="586">
        <v>2</v>
      </c>
      <c r="B11" s="589" t="s">
        <v>326</v>
      </c>
      <c r="C11" s="592" t="s">
        <v>327</v>
      </c>
    </row>
    <row r="12" spans="1:3" ht="9" customHeight="1">
      <c r="A12" s="587"/>
      <c r="B12" s="590"/>
      <c r="C12" s="593"/>
    </row>
    <row r="13" spans="1:3" ht="16.5" customHeight="1">
      <c r="A13" s="588"/>
      <c r="B13" s="591"/>
      <c r="C13" s="594"/>
    </row>
    <row r="14" spans="1:3" ht="48" customHeight="1">
      <c r="A14" s="309">
        <v>3</v>
      </c>
      <c r="B14" s="305" t="s">
        <v>328</v>
      </c>
      <c r="C14" s="310" t="s">
        <v>329</v>
      </c>
    </row>
    <row r="15" spans="1:3" ht="22.5" customHeight="1">
      <c r="A15" s="305">
        <v>4</v>
      </c>
      <c r="B15" s="305" t="s">
        <v>330</v>
      </c>
      <c r="C15" s="305" t="s">
        <v>331</v>
      </c>
    </row>
    <row r="16" spans="1:3" ht="22.5" customHeight="1">
      <c r="A16" s="305">
        <v>5</v>
      </c>
      <c r="B16" s="305" t="s">
        <v>332</v>
      </c>
      <c r="C16" s="311" t="s">
        <v>333</v>
      </c>
    </row>
    <row r="17" spans="1:3" ht="22.5" customHeight="1">
      <c r="A17" s="305">
        <v>6</v>
      </c>
      <c r="B17" s="305" t="s">
        <v>334</v>
      </c>
      <c r="C17" s="311" t="s">
        <v>335</v>
      </c>
    </row>
    <row r="18" spans="1:3" ht="22.5" customHeight="1">
      <c r="A18" s="305">
        <v>7</v>
      </c>
      <c r="B18" s="305" t="s">
        <v>336</v>
      </c>
      <c r="C18" s="311" t="s">
        <v>337</v>
      </c>
    </row>
    <row r="19" spans="1:3" ht="22.5" customHeight="1">
      <c r="A19" s="305">
        <v>8</v>
      </c>
      <c r="B19" s="305" t="s">
        <v>338</v>
      </c>
      <c r="C19" s="311" t="s">
        <v>339</v>
      </c>
    </row>
    <row r="20" spans="1:3" ht="42" customHeight="1">
      <c r="A20" s="305">
        <v>9</v>
      </c>
      <c r="B20" s="311" t="s">
        <v>340</v>
      </c>
      <c r="C20" s="305" t="s">
        <v>341</v>
      </c>
    </row>
    <row r="21" spans="1:3" ht="78" customHeight="1">
      <c r="A21" s="305">
        <v>10</v>
      </c>
      <c r="B21" s="311" t="s">
        <v>342</v>
      </c>
      <c r="C21" s="323" t="s">
        <v>355</v>
      </c>
    </row>
    <row r="22" spans="1:3" ht="22.5" customHeight="1">
      <c r="A22" s="305">
        <v>11</v>
      </c>
      <c r="B22" s="311" t="s">
        <v>343</v>
      </c>
      <c r="C22" s="311" t="s">
        <v>344</v>
      </c>
    </row>
    <row r="23" spans="1:9" ht="22.5" customHeight="1">
      <c r="A23" s="312">
        <v>12</v>
      </c>
      <c r="B23" s="313" t="s">
        <v>345</v>
      </c>
      <c r="C23" s="313" t="s">
        <v>346</v>
      </c>
      <c r="I23" s="292"/>
    </row>
    <row r="24" spans="1:3" ht="22.5" customHeight="1">
      <c r="A24" s="314" t="s">
        <v>347</v>
      </c>
      <c r="B24" s="315"/>
      <c r="C24" s="315"/>
    </row>
    <row r="25" spans="1:3" ht="22.5" customHeight="1">
      <c r="A25" s="316" t="s">
        <v>348</v>
      </c>
      <c r="B25" s="317"/>
      <c r="C25" s="317"/>
    </row>
    <row r="26" spans="1:3" ht="22.5" customHeight="1">
      <c r="A26" s="318" t="s">
        <v>349</v>
      </c>
      <c r="B26" s="315"/>
      <c r="C26" s="315"/>
    </row>
    <row r="27" spans="1:4" ht="22.5" customHeight="1">
      <c r="A27" s="595" t="s">
        <v>350</v>
      </c>
      <c r="B27" s="595"/>
      <c r="C27" s="595"/>
      <c r="D27" s="319"/>
    </row>
    <row r="28" spans="1:3" ht="22.5" customHeight="1">
      <c r="A28" s="595" t="s">
        <v>351</v>
      </c>
      <c r="B28" s="595"/>
      <c r="C28" s="595"/>
    </row>
    <row r="29" spans="1:5" ht="22.5" customHeight="1">
      <c r="A29" s="596" t="s">
        <v>352</v>
      </c>
      <c r="B29" s="596"/>
      <c r="C29" s="596"/>
      <c r="E29" s="320"/>
    </row>
    <row r="30" spans="1:5" ht="22.5" customHeight="1">
      <c r="A30" s="596" t="s">
        <v>353</v>
      </c>
      <c r="B30" s="596"/>
      <c r="C30" s="596"/>
      <c r="E30" s="320"/>
    </row>
    <row r="31" spans="1:3" ht="22.5" customHeight="1">
      <c r="A31" s="596" t="s">
        <v>354</v>
      </c>
      <c r="B31" s="596"/>
      <c r="C31" s="596"/>
    </row>
    <row r="32" spans="1:3" ht="22.5" customHeight="1">
      <c r="A32" s="597"/>
      <c r="B32" s="597"/>
      <c r="C32" s="597"/>
    </row>
    <row r="33" spans="1:3" ht="22.5" customHeight="1">
      <c r="A33" s="596"/>
      <c r="B33" s="596"/>
      <c r="C33" s="596"/>
    </row>
    <row r="34" spans="1:3" ht="22.5" customHeight="1">
      <c r="A34" s="321"/>
      <c r="B34" s="315"/>
      <c r="C34" s="315"/>
    </row>
    <row r="35" spans="1:3" ht="22.5" customHeight="1">
      <c r="A35" s="321"/>
      <c r="B35" s="315"/>
      <c r="C35" s="315"/>
    </row>
  </sheetData>
  <sheetProtection/>
  <mergeCells count="12">
    <mergeCell ref="A28:C28"/>
    <mergeCell ref="A29:C29"/>
    <mergeCell ref="A30:C30"/>
    <mergeCell ref="A31:C31"/>
    <mergeCell ref="A32:C32"/>
    <mergeCell ref="A33:C33"/>
    <mergeCell ref="A6:C6"/>
    <mergeCell ref="A7:C7"/>
    <mergeCell ref="A11:A13"/>
    <mergeCell ref="B11:B13"/>
    <mergeCell ref="C11:C13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7109375" style="0" customWidth="1"/>
    <col min="2" max="2" width="70.140625" style="0" customWidth="1"/>
    <col min="3" max="3" width="7.57421875" style="0" customWidth="1"/>
  </cols>
  <sheetData>
    <row r="1" ht="33.75" customHeight="1">
      <c r="A1" t="s">
        <v>356</v>
      </c>
    </row>
    <row r="2" spans="1:2" ht="12.75">
      <c r="A2" t="s">
        <v>357</v>
      </c>
      <c r="B2" t="s">
        <v>358</v>
      </c>
    </row>
    <row r="3" spans="1:4" ht="15" customHeight="1">
      <c r="A3" t="s">
        <v>359</v>
      </c>
      <c r="D3" t="s">
        <v>360</v>
      </c>
    </row>
    <row r="4" ht="20.25" customHeight="1">
      <c r="A4" s="109" t="s">
        <v>386</v>
      </c>
    </row>
    <row r="5" spans="1:2" ht="30.75" customHeight="1">
      <c r="A5" t="s">
        <v>361</v>
      </c>
      <c r="B5" s="324"/>
    </row>
    <row r="6" spans="1:13" ht="93.75" customHeight="1">
      <c r="A6" s="598" t="s">
        <v>385</v>
      </c>
      <c r="B6" s="599"/>
      <c r="C6" s="599"/>
      <c r="D6" s="599"/>
      <c r="E6" s="599"/>
      <c r="F6" s="325"/>
      <c r="G6" s="325"/>
      <c r="H6" s="325"/>
      <c r="I6" s="325"/>
      <c r="J6" s="325"/>
      <c r="K6" s="325"/>
      <c r="L6" s="325"/>
      <c r="M6" s="325"/>
    </row>
    <row r="7" ht="12.75">
      <c r="A7" t="s">
        <v>362</v>
      </c>
    </row>
    <row r="8" spans="1:2" ht="12.75">
      <c r="A8" t="s">
        <v>363</v>
      </c>
      <c r="B8" s="326"/>
    </row>
    <row r="10" spans="1:8" ht="12.75">
      <c r="A10">
        <v>1</v>
      </c>
      <c r="B10" s="600" t="s">
        <v>364</v>
      </c>
      <c r="C10" s="600"/>
      <c r="D10" s="600"/>
      <c r="E10" s="600"/>
      <c r="F10" s="600"/>
      <c r="G10" s="600"/>
      <c r="H10" s="326"/>
    </row>
    <row r="11" spans="1:8" ht="16.5" customHeight="1">
      <c r="A11">
        <v>2</v>
      </c>
      <c r="B11" s="600" t="s">
        <v>365</v>
      </c>
      <c r="C11" s="600"/>
      <c r="D11" s="600"/>
      <c r="E11" s="600"/>
      <c r="F11" s="600"/>
      <c r="G11" s="600"/>
      <c r="H11" s="600"/>
    </row>
    <row r="12" spans="1:8" ht="12.75">
      <c r="A12">
        <v>3</v>
      </c>
      <c r="B12" s="326" t="s">
        <v>366</v>
      </c>
      <c r="C12" s="326"/>
      <c r="D12" s="326"/>
      <c r="E12" s="326"/>
      <c r="F12" s="326"/>
      <c r="G12" s="326"/>
      <c r="H12" s="326"/>
    </row>
    <row r="13" spans="1:8" ht="12.75">
      <c r="A13">
        <v>4</v>
      </c>
      <c r="B13" s="326" t="s">
        <v>367</v>
      </c>
      <c r="C13" s="326"/>
      <c r="D13" s="326"/>
      <c r="E13" s="326"/>
      <c r="F13" s="326"/>
      <c r="G13" s="326"/>
      <c r="H13" s="326"/>
    </row>
    <row r="14" spans="1:8" ht="12.75">
      <c r="A14">
        <v>5</v>
      </c>
      <c r="B14" s="326" t="s">
        <v>368</v>
      </c>
      <c r="C14" s="326"/>
      <c r="D14" s="326"/>
      <c r="E14" s="326"/>
      <c r="F14" s="326"/>
      <c r="G14" s="326"/>
      <c r="H14" s="326"/>
    </row>
    <row r="15" spans="2:8" ht="12.75">
      <c r="B15" s="326"/>
      <c r="C15" s="326"/>
      <c r="D15" s="326"/>
      <c r="E15" s="326"/>
      <c r="F15" s="326"/>
      <c r="G15" s="326"/>
      <c r="H15" s="326"/>
    </row>
    <row r="17" spans="2:5" ht="12.75">
      <c r="B17" s="326"/>
      <c r="C17" s="326"/>
      <c r="D17" s="326"/>
      <c r="E17" s="326"/>
    </row>
    <row r="18" spans="1:5" ht="12.75">
      <c r="A18" t="s">
        <v>369</v>
      </c>
      <c r="B18" s="326"/>
      <c r="C18" s="326"/>
      <c r="D18" s="326"/>
      <c r="E18" s="326"/>
    </row>
    <row r="19" spans="1:5" ht="12.75">
      <c r="A19" t="s">
        <v>370</v>
      </c>
      <c r="B19" s="326" t="s">
        <v>371</v>
      </c>
      <c r="C19" s="327" t="s">
        <v>2</v>
      </c>
      <c r="D19" s="327"/>
      <c r="E19" s="326"/>
    </row>
    <row r="20" spans="1:5" ht="12.75">
      <c r="A20" t="s">
        <v>372</v>
      </c>
      <c r="B20" s="326"/>
      <c r="C20" s="326"/>
      <c r="D20" s="326"/>
      <c r="E20" s="326"/>
    </row>
    <row r="21" spans="1:5" ht="12.75">
      <c r="A21" t="s">
        <v>373</v>
      </c>
      <c r="B21" s="326" t="s">
        <v>374</v>
      </c>
      <c r="C21" s="326" t="s">
        <v>375</v>
      </c>
      <c r="D21" s="326"/>
      <c r="E21" s="326"/>
    </row>
    <row r="22" spans="2:5" ht="12.75">
      <c r="B22" s="326"/>
      <c r="C22" s="326"/>
      <c r="D22" s="326"/>
      <c r="E22" s="326"/>
    </row>
    <row r="23" spans="1:5" ht="12.75">
      <c r="A23" t="s">
        <v>376</v>
      </c>
      <c r="B23" s="326" t="s">
        <v>377</v>
      </c>
      <c r="C23" s="326" t="s">
        <v>378</v>
      </c>
      <c r="D23" s="326"/>
      <c r="E23" s="326"/>
    </row>
    <row r="24" spans="2:5" ht="12.75">
      <c r="B24" s="326"/>
      <c r="C24" s="326"/>
      <c r="D24" s="326"/>
      <c r="E24" s="326"/>
    </row>
    <row r="25" spans="1:5" ht="12.75">
      <c r="A25" t="s">
        <v>379</v>
      </c>
      <c r="B25" s="326" t="s">
        <v>380</v>
      </c>
      <c r="C25" s="326" t="s">
        <v>381</v>
      </c>
      <c r="D25" s="326"/>
      <c r="E25" s="326"/>
    </row>
    <row r="26" spans="2:5" ht="12.75">
      <c r="B26" s="326"/>
      <c r="C26" s="326"/>
      <c r="D26" s="326"/>
      <c r="E26" s="326"/>
    </row>
    <row r="27" spans="1:5" ht="12.75">
      <c r="A27" t="s">
        <v>382</v>
      </c>
      <c r="B27" s="326" t="s">
        <v>383</v>
      </c>
      <c r="C27" s="326" t="s">
        <v>384</v>
      </c>
      <c r="D27" s="326"/>
      <c r="E27" s="326"/>
    </row>
    <row r="28" spans="2:5" ht="12.75">
      <c r="B28" s="326"/>
      <c r="C28" s="326"/>
      <c r="D28" s="326"/>
      <c r="E28" s="326"/>
    </row>
    <row r="29" spans="2:5" ht="12.75">
      <c r="B29" s="326"/>
      <c r="C29" s="326"/>
      <c r="D29" s="326"/>
      <c r="E29" s="326"/>
    </row>
    <row r="30" spans="2:5" ht="12.75">
      <c r="B30" s="326"/>
      <c r="C30" s="326"/>
      <c r="D30" s="326"/>
      <c r="E30" s="326"/>
    </row>
    <row r="31" spans="2:5" ht="12.75">
      <c r="B31" s="326"/>
      <c r="C31" s="326"/>
      <c r="D31" s="326"/>
      <c r="E31" s="326"/>
    </row>
    <row r="32" spans="2:5" ht="12.75">
      <c r="B32" s="326"/>
      <c r="C32" s="326"/>
      <c r="D32" s="326"/>
      <c r="E32" s="326"/>
    </row>
    <row r="33" spans="2:5" ht="12.75">
      <c r="B33" s="326"/>
      <c r="C33" s="326"/>
      <c r="D33" s="326"/>
      <c r="E33" s="326"/>
    </row>
  </sheetData>
  <sheetProtection/>
  <mergeCells count="3">
    <mergeCell ref="A6:E6"/>
    <mergeCell ref="B10:G10"/>
    <mergeCell ref="B11:H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AI22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8515625" style="0" customWidth="1"/>
    <col min="4" max="4" width="4.7109375" style="0" customWidth="1"/>
    <col min="5" max="5" width="25.7109375" style="0" customWidth="1"/>
    <col min="6" max="6" width="3.7109375" style="0" customWidth="1"/>
    <col min="7" max="7" width="2.7109375" style="0" customWidth="1"/>
    <col min="8" max="8" width="3.57421875" style="0" customWidth="1"/>
    <col min="9" max="9" width="2.8515625" style="0" customWidth="1"/>
    <col min="10" max="10" width="3.421875" style="0" customWidth="1"/>
    <col min="11" max="11" width="4.140625" style="0" customWidth="1"/>
    <col min="12" max="13" width="3.421875" style="0" customWidth="1"/>
    <col min="14" max="14" width="4.00390625" style="0" customWidth="1"/>
    <col min="15" max="15" width="2.8515625" style="0" customWidth="1"/>
    <col min="16" max="16" width="3.421875" style="0" customWidth="1"/>
    <col min="17" max="17" width="3.28125" style="0" customWidth="1"/>
    <col min="18" max="18" width="3.140625" style="0" customWidth="1"/>
    <col min="19" max="19" width="3.8515625" style="0" customWidth="1"/>
    <col min="20" max="20" width="3.57421875" style="0" customWidth="1"/>
    <col min="21" max="21" width="4.140625" style="0" customWidth="1"/>
    <col min="22" max="22" width="4.28125" style="0" customWidth="1"/>
    <col min="23" max="23" width="2.57421875" style="0" customWidth="1"/>
    <col min="24" max="24" width="3.00390625" style="0" customWidth="1"/>
    <col min="25" max="25" width="2.57421875" style="0" customWidth="1"/>
    <col min="26" max="26" width="4.140625" style="0" customWidth="1"/>
    <col min="27" max="27" width="3.7109375" style="0" customWidth="1"/>
    <col min="28" max="28" width="4.7109375" style="0" customWidth="1"/>
    <col min="29" max="29" width="3.57421875" style="0" customWidth="1"/>
  </cols>
  <sheetData>
    <row r="3" spans="3:30" ht="15" customHeight="1">
      <c r="C3" s="601" t="s">
        <v>387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</row>
    <row r="4" spans="3:30" ht="45" customHeight="1"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</row>
    <row r="5" spans="2:30" ht="12.75">
      <c r="B5" s="603" t="s">
        <v>84</v>
      </c>
      <c r="C5" s="606" t="s">
        <v>388</v>
      </c>
      <c r="D5" s="607"/>
      <c r="E5" s="608"/>
      <c r="F5" s="615" t="s">
        <v>389</v>
      </c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7"/>
      <c r="AD5" s="116"/>
    </row>
    <row r="6" spans="2:30" ht="12.75">
      <c r="B6" s="604"/>
      <c r="C6" s="609"/>
      <c r="D6" s="610"/>
      <c r="E6" s="611"/>
      <c r="F6" s="615" t="s">
        <v>390</v>
      </c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7"/>
      <c r="AD6" s="116"/>
    </row>
    <row r="7" spans="2:30" ht="12.75">
      <c r="B7" s="605"/>
      <c r="C7" s="612"/>
      <c r="D7" s="613"/>
      <c r="E7" s="614"/>
      <c r="F7" s="330">
        <v>5</v>
      </c>
      <c r="G7" s="331">
        <v>5</v>
      </c>
      <c r="H7" s="331">
        <v>5</v>
      </c>
      <c r="I7" s="331">
        <v>5</v>
      </c>
      <c r="J7" s="331">
        <v>5</v>
      </c>
      <c r="K7" s="331">
        <v>5</v>
      </c>
      <c r="L7" s="331">
        <v>5</v>
      </c>
      <c r="M7" s="331">
        <v>5</v>
      </c>
      <c r="N7" s="331">
        <v>5</v>
      </c>
      <c r="O7" s="331">
        <v>5</v>
      </c>
      <c r="P7" s="331">
        <v>5</v>
      </c>
      <c r="Q7" s="331">
        <v>5</v>
      </c>
      <c r="R7" s="331">
        <v>5</v>
      </c>
      <c r="S7" s="331">
        <v>5</v>
      </c>
      <c r="T7" s="331">
        <v>5</v>
      </c>
      <c r="U7" s="331">
        <v>5</v>
      </c>
      <c r="V7" s="331">
        <v>5</v>
      </c>
      <c r="W7" s="331">
        <v>5</v>
      </c>
      <c r="X7" s="331">
        <v>5</v>
      </c>
      <c r="Y7" s="331">
        <v>5</v>
      </c>
      <c r="Z7" s="331">
        <v>5</v>
      </c>
      <c r="AA7" s="332">
        <v>5</v>
      </c>
      <c r="AB7" s="331">
        <v>5</v>
      </c>
      <c r="AC7" s="331">
        <v>5</v>
      </c>
      <c r="AD7" s="116"/>
    </row>
    <row r="8" spans="2:30" ht="15.75" customHeight="1" thickBot="1">
      <c r="B8" s="333">
        <v>1</v>
      </c>
      <c r="C8" s="618" t="s">
        <v>364</v>
      </c>
      <c r="D8" s="619"/>
      <c r="E8" s="620"/>
      <c r="F8" s="334"/>
      <c r="G8" s="335">
        <v>2</v>
      </c>
      <c r="H8" s="624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6"/>
      <c r="AA8" s="332"/>
      <c r="AB8" s="332"/>
      <c r="AC8" s="332"/>
      <c r="AD8" s="337"/>
    </row>
    <row r="9" spans="2:32" ht="12.75">
      <c r="B9" s="338"/>
      <c r="C9" s="621"/>
      <c r="D9" s="622"/>
      <c r="E9" s="623"/>
      <c r="F9" s="339"/>
      <c r="G9" s="329">
        <v>10</v>
      </c>
      <c r="H9" s="605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40"/>
      <c r="AC9" s="329"/>
      <c r="AD9" s="337"/>
      <c r="AF9" s="322"/>
    </row>
    <row r="10" spans="2:30" ht="15.75" customHeight="1" thickBot="1">
      <c r="B10" s="625">
        <v>2</v>
      </c>
      <c r="C10" s="618" t="s">
        <v>365</v>
      </c>
      <c r="D10" s="619"/>
      <c r="E10" s="620"/>
      <c r="F10" s="341"/>
      <c r="G10" s="624"/>
      <c r="H10" s="335"/>
      <c r="I10" s="335">
        <v>2</v>
      </c>
      <c r="J10" s="334"/>
      <c r="K10" s="624"/>
      <c r="L10" s="332"/>
      <c r="M10" s="332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116"/>
    </row>
    <row r="11" spans="2:30" ht="12.75">
      <c r="B11" s="626"/>
      <c r="C11" s="621"/>
      <c r="D11" s="622"/>
      <c r="E11" s="623"/>
      <c r="F11" s="342"/>
      <c r="G11" s="605"/>
      <c r="H11" s="329"/>
      <c r="I11" s="329">
        <v>15</v>
      </c>
      <c r="J11" s="338"/>
      <c r="K11" s="605"/>
      <c r="L11" s="329"/>
      <c r="M11" s="329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116"/>
    </row>
    <row r="12" spans="2:32" ht="15.75" customHeight="1" thickBot="1">
      <c r="B12" s="625">
        <v>3</v>
      </c>
      <c r="C12" s="618" t="s">
        <v>366</v>
      </c>
      <c r="D12" s="619"/>
      <c r="E12" s="620"/>
      <c r="F12" s="341"/>
      <c r="G12" s="341"/>
      <c r="H12" s="341"/>
      <c r="I12" s="332"/>
      <c r="J12" s="335"/>
      <c r="K12" s="334"/>
      <c r="L12" s="335">
        <v>2</v>
      </c>
      <c r="M12" s="335"/>
      <c r="N12" s="334"/>
      <c r="O12" s="335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116"/>
      <c r="AF12" s="301"/>
    </row>
    <row r="13" spans="2:35" ht="12.75">
      <c r="B13" s="626"/>
      <c r="C13" s="621"/>
      <c r="D13" s="622"/>
      <c r="E13" s="623"/>
      <c r="F13" s="342"/>
      <c r="G13" s="342"/>
      <c r="H13" s="342"/>
      <c r="I13" s="329"/>
      <c r="J13" s="329"/>
      <c r="K13" s="338"/>
      <c r="L13" s="329">
        <v>30</v>
      </c>
      <c r="M13" s="329"/>
      <c r="N13" s="338"/>
      <c r="O13" s="329"/>
      <c r="P13" s="342"/>
      <c r="Q13" s="342"/>
      <c r="R13" s="342"/>
      <c r="S13" s="342"/>
      <c r="T13" s="342"/>
      <c r="U13" s="342"/>
      <c r="V13" s="343"/>
      <c r="W13" s="342"/>
      <c r="X13" s="342"/>
      <c r="Y13" s="342"/>
      <c r="Z13" s="342"/>
      <c r="AA13" s="342"/>
      <c r="AB13" s="342"/>
      <c r="AC13" s="342"/>
      <c r="AD13" s="116"/>
      <c r="AI13" s="296"/>
    </row>
    <row r="14" spans="2:30" ht="15.75" customHeight="1" thickBot="1">
      <c r="B14" s="625">
        <v>4</v>
      </c>
      <c r="C14" s="618" t="s">
        <v>367</v>
      </c>
      <c r="D14" s="627"/>
      <c r="E14" s="628"/>
      <c r="F14" s="341"/>
      <c r="G14" s="341"/>
      <c r="H14" s="341"/>
      <c r="I14" s="341"/>
      <c r="J14" s="624"/>
      <c r="K14" s="344"/>
      <c r="L14" s="344"/>
      <c r="M14" s="344"/>
      <c r="N14" s="334">
        <v>4</v>
      </c>
      <c r="O14" s="344"/>
      <c r="P14" s="344"/>
      <c r="Q14" s="624"/>
      <c r="R14" s="624"/>
      <c r="S14" s="624"/>
      <c r="T14" s="341"/>
      <c r="U14" s="341"/>
      <c r="V14" s="341"/>
      <c r="W14" s="341"/>
      <c r="X14" s="345"/>
      <c r="Y14" s="341"/>
      <c r="Z14" s="346"/>
      <c r="AA14" s="341"/>
      <c r="AB14" s="341"/>
      <c r="AC14" s="341"/>
      <c r="AD14" s="116"/>
    </row>
    <row r="15" spans="2:30" ht="12.75">
      <c r="B15" s="626"/>
      <c r="C15" s="629"/>
      <c r="D15" s="630"/>
      <c r="E15" s="631"/>
      <c r="F15" s="342"/>
      <c r="G15" s="342"/>
      <c r="H15" s="342"/>
      <c r="I15" s="342"/>
      <c r="J15" s="605"/>
      <c r="K15" s="342"/>
      <c r="L15" s="342"/>
      <c r="M15" s="342"/>
      <c r="N15" s="338">
        <v>30</v>
      </c>
      <c r="O15" s="342"/>
      <c r="P15" s="342"/>
      <c r="Q15" s="605"/>
      <c r="R15" s="605"/>
      <c r="S15" s="605"/>
      <c r="T15" s="342"/>
      <c r="U15" s="342"/>
      <c r="V15" s="342"/>
      <c r="W15" s="342"/>
      <c r="X15" s="345"/>
      <c r="Y15" s="342"/>
      <c r="Z15" s="347"/>
      <c r="AA15" s="342"/>
      <c r="AB15" s="342"/>
      <c r="AC15" s="342"/>
      <c r="AD15" s="116"/>
    </row>
    <row r="16" spans="2:30" ht="15.75" customHeight="1" thickBot="1">
      <c r="B16" s="625">
        <v>5</v>
      </c>
      <c r="C16" s="633" t="s">
        <v>368</v>
      </c>
      <c r="D16" s="633"/>
      <c r="E16" s="633"/>
      <c r="F16" s="341"/>
      <c r="G16" s="341"/>
      <c r="H16" s="341"/>
      <c r="I16" s="341"/>
      <c r="J16" s="341"/>
      <c r="K16" s="348"/>
      <c r="L16" s="344"/>
      <c r="M16" s="344"/>
      <c r="N16" s="334">
        <v>4</v>
      </c>
      <c r="O16" s="344"/>
      <c r="P16" s="335"/>
      <c r="Q16" s="344"/>
      <c r="R16" s="344"/>
      <c r="S16" s="341"/>
      <c r="T16" s="341"/>
      <c r="U16" s="341"/>
      <c r="V16" s="341"/>
      <c r="W16" s="624"/>
      <c r="X16" s="624"/>
      <c r="Y16" s="624"/>
      <c r="Z16" s="341"/>
      <c r="AA16" s="341"/>
      <c r="AB16" s="341"/>
      <c r="AC16" s="341"/>
      <c r="AD16" s="116"/>
    </row>
    <row r="17" spans="2:30" ht="12.75">
      <c r="B17" s="626"/>
      <c r="C17" s="633"/>
      <c r="D17" s="633"/>
      <c r="E17" s="633"/>
      <c r="F17" s="342"/>
      <c r="G17" s="342"/>
      <c r="H17" s="349"/>
      <c r="I17" s="342"/>
      <c r="J17" s="342"/>
      <c r="K17" s="350"/>
      <c r="L17" s="342"/>
      <c r="M17" s="342"/>
      <c r="N17" s="329">
        <v>40</v>
      </c>
      <c r="O17" s="342"/>
      <c r="P17" s="342"/>
      <c r="Q17" s="342"/>
      <c r="R17" s="342"/>
      <c r="S17" s="342"/>
      <c r="T17" s="342"/>
      <c r="U17" s="342"/>
      <c r="V17" s="342"/>
      <c r="W17" s="605"/>
      <c r="X17" s="605"/>
      <c r="Y17" s="605"/>
      <c r="Z17" s="342"/>
      <c r="AA17" s="342"/>
      <c r="AB17" s="342"/>
      <c r="AC17" s="342"/>
      <c r="AD17" s="116"/>
    </row>
    <row r="18" spans="2:30" ht="12.75">
      <c r="B18" s="351"/>
      <c r="C18" s="352"/>
      <c r="D18" s="352"/>
      <c r="E18" s="352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53"/>
      <c r="R18" s="353"/>
      <c r="S18" s="353"/>
      <c r="T18" s="353"/>
      <c r="U18" s="345"/>
      <c r="V18" s="345"/>
      <c r="W18" s="345"/>
      <c r="X18" s="345"/>
      <c r="Y18" s="345"/>
      <c r="Z18" s="353"/>
      <c r="AA18" s="345"/>
      <c r="AB18" s="353"/>
      <c r="AC18" s="345"/>
      <c r="AD18" s="116"/>
    </row>
    <row r="20" spans="4:25" ht="12.75">
      <c r="D20" s="632" t="s">
        <v>391</v>
      </c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2"/>
      <c r="R20" s="632"/>
      <c r="S20" s="632"/>
      <c r="T20" s="632"/>
      <c r="U20" s="632"/>
      <c r="V20" s="632"/>
      <c r="W20" s="632"/>
      <c r="X20" s="632"/>
      <c r="Y20" s="354"/>
    </row>
    <row r="22" spans="4:24" ht="12.75">
      <c r="D22" s="116"/>
      <c r="E22" s="116"/>
      <c r="F22" s="116"/>
      <c r="G22" s="632" t="s">
        <v>392</v>
      </c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116"/>
      <c r="T22" s="116"/>
      <c r="U22" s="116"/>
      <c r="V22" s="116"/>
      <c r="W22" s="116"/>
      <c r="X22" s="116"/>
    </row>
  </sheetData>
  <sheetProtection/>
  <mergeCells count="26">
    <mergeCell ref="G22:R22"/>
    <mergeCell ref="B16:B17"/>
    <mergeCell ref="C16:E17"/>
    <mergeCell ref="W16:W17"/>
    <mergeCell ref="X16:X17"/>
    <mergeCell ref="Y16:Y17"/>
    <mergeCell ref="D20:X20"/>
    <mergeCell ref="B14:B15"/>
    <mergeCell ref="C14:E15"/>
    <mergeCell ref="J14:J15"/>
    <mergeCell ref="Q14:Q15"/>
    <mergeCell ref="R14:R15"/>
    <mergeCell ref="S14:S15"/>
    <mergeCell ref="B10:B11"/>
    <mergeCell ref="C10:E11"/>
    <mergeCell ref="G10:G11"/>
    <mergeCell ref="K10:K11"/>
    <mergeCell ref="B12:B13"/>
    <mergeCell ref="C12:E13"/>
    <mergeCell ref="C3:AD4"/>
    <mergeCell ref="B5:B7"/>
    <mergeCell ref="C5:E7"/>
    <mergeCell ref="F5:AC5"/>
    <mergeCell ref="F6:AC6"/>
    <mergeCell ref="C8:E9"/>
    <mergeCell ref="H8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0" max="10" width="16.140625" style="0" customWidth="1"/>
  </cols>
  <sheetData>
    <row r="1" spans="1:10" ht="12.75">
      <c r="A1" s="355"/>
      <c r="B1" s="355"/>
      <c r="C1" s="355"/>
      <c r="D1" s="355"/>
      <c r="E1" s="355"/>
      <c r="F1" s="355"/>
      <c r="G1" s="355"/>
      <c r="H1" s="355"/>
      <c r="I1" s="355"/>
      <c r="J1" s="355"/>
    </row>
    <row r="2" spans="1:10" ht="23.25" customHeight="1">
      <c r="A2" s="634" t="s">
        <v>393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0" ht="36.75" customHeight="1">
      <c r="A3" s="635" t="s">
        <v>394</v>
      </c>
      <c r="B3" s="635"/>
      <c r="C3" s="635"/>
      <c r="D3" s="635"/>
      <c r="E3" s="635"/>
      <c r="F3" s="635"/>
      <c r="G3" s="635"/>
      <c r="H3" s="635"/>
      <c r="I3" s="635"/>
      <c r="J3" s="635"/>
    </row>
    <row r="4" spans="1:10" ht="78.75" customHeight="1">
      <c r="A4" s="636" t="s">
        <v>395</v>
      </c>
      <c r="B4" s="636"/>
      <c r="C4" s="636"/>
      <c r="D4" s="636"/>
      <c r="E4" s="636"/>
      <c r="F4" s="636"/>
      <c r="G4" s="636"/>
      <c r="H4" s="636"/>
      <c r="I4" s="636"/>
      <c r="J4" s="636"/>
    </row>
    <row r="5" spans="1:10" ht="24.75" customHeight="1">
      <c r="A5" s="637" t="s">
        <v>396</v>
      </c>
      <c r="B5" s="637"/>
      <c r="C5" s="637"/>
      <c r="D5" s="637"/>
      <c r="E5" s="637"/>
      <c r="F5" s="637"/>
      <c r="G5" s="637"/>
      <c r="H5" s="637"/>
      <c r="I5" s="637"/>
      <c r="J5" s="637"/>
    </row>
    <row r="6" spans="1:10" ht="24.75" customHeight="1">
      <c r="A6" s="638" t="s">
        <v>397</v>
      </c>
      <c r="B6" s="638"/>
      <c r="C6" s="638"/>
      <c r="D6" s="638"/>
      <c r="E6" s="638"/>
      <c r="F6" s="638"/>
      <c r="G6" s="638"/>
      <c r="H6" s="638"/>
      <c r="I6" s="638"/>
      <c r="J6" s="638"/>
    </row>
    <row r="7" spans="1:10" ht="12.75">
      <c r="A7" s="638" t="s">
        <v>398</v>
      </c>
      <c r="B7" s="638"/>
      <c r="C7" s="638"/>
      <c r="D7" s="638"/>
      <c r="E7" s="638"/>
      <c r="F7" s="638"/>
      <c r="G7" s="638"/>
      <c r="H7" s="638"/>
      <c r="I7" s="638"/>
      <c r="J7" s="638"/>
    </row>
    <row r="8" spans="1:10" ht="12.75">
      <c r="A8" s="638" t="s">
        <v>399</v>
      </c>
      <c r="B8" s="638"/>
      <c r="C8" s="638"/>
      <c r="D8" s="638"/>
      <c r="E8" s="638"/>
      <c r="F8" s="638"/>
      <c r="G8" s="638"/>
      <c r="H8" s="638"/>
      <c r="I8" s="638"/>
      <c r="J8" s="638"/>
    </row>
    <row r="9" spans="1:10" ht="12.75">
      <c r="A9" s="638" t="s">
        <v>400</v>
      </c>
      <c r="B9" s="638"/>
      <c r="C9" s="638"/>
      <c r="D9" s="638"/>
      <c r="E9" s="638"/>
      <c r="F9" s="638"/>
      <c r="G9" s="638"/>
      <c r="H9" s="638"/>
      <c r="I9" s="638"/>
      <c r="J9" s="638"/>
    </row>
    <row r="10" spans="1:10" ht="12.75">
      <c r="A10" s="638" t="s">
        <v>401</v>
      </c>
      <c r="B10" s="638"/>
      <c r="C10" s="638"/>
      <c r="D10" s="638"/>
      <c r="E10" s="638"/>
      <c r="F10" s="638"/>
      <c r="G10" s="638"/>
      <c r="H10" s="638"/>
      <c r="I10" s="638"/>
      <c r="J10" s="638"/>
    </row>
    <row r="11" spans="1:10" ht="12.75">
      <c r="A11" s="638" t="s">
        <v>402</v>
      </c>
      <c r="B11" s="638"/>
      <c r="C11" s="638"/>
      <c r="D11" s="638"/>
      <c r="E11" s="638"/>
      <c r="F11" s="638"/>
      <c r="G11" s="638"/>
      <c r="H11" s="638"/>
      <c r="I11" s="638"/>
      <c r="J11" s="638"/>
    </row>
    <row r="12" spans="1:10" ht="12.75">
      <c r="A12" s="638" t="s">
        <v>403</v>
      </c>
      <c r="B12" s="638"/>
      <c r="C12" s="638"/>
      <c r="D12" s="638"/>
      <c r="E12" s="638"/>
      <c r="F12" s="638"/>
      <c r="G12" s="638"/>
      <c r="H12" s="638"/>
      <c r="I12" s="638"/>
      <c r="J12" s="638"/>
    </row>
    <row r="13" spans="1:10" ht="12.75">
      <c r="A13" s="638" t="s">
        <v>404</v>
      </c>
      <c r="B13" s="638"/>
      <c r="C13" s="638"/>
      <c r="D13" s="638"/>
      <c r="E13" s="638"/>
      <c r="F13" s="638"/>
      <c r="G13" s="638"/>
      <c r="H13" s="638"/>
      <c r="I13" s="638"/>
      <c r="J13" s="638"/>
    </row>
    <row r="14" spans="1:10" ht="12.75">
      <c r="A14" s="638" t="s">
        <v>405</v>
      </c>
      <c r="B14" s="638"/>
      <c r="C14" s="638"/>
      <c r="D14" s="638"/>
      <c r="E14" s="638"/>
      <c r="F14" s="638"/>
      <c r="G14" s="638"/>
      <c r="H14" s="638"/>
      <c r="I14" s="638"/>
      <c r="J14" s="638"/>
    </row>
    <row r="15" spans="1:10" ht="12.75">
      <c r="A15" s="638" t="s">
        <v>406</v>
      </c>
      <c r="B15" s="638"/>
      <c r="C15" s="638"/>
      <c r="D15" s="638"/>
      <c r="E15" s="638"/>
      <c r="F15" s="638"/>
      <c r="G15" s="638"/>
      <c r="H15" s="638"/>
      <c r="I15" s="638"/>
      <c r="J15" s="638"/>
    </row>
    <row r="16" spans="1:10" ht="12.75">
      <c r="A16" s="638" t="s">
        <v>407</v>
      </c>
      <c r="B16" s="638"/>
      <c r="C16" s="638"/>
      <c r="D16" s="638"/>
      <c r="E16" s="638"/>
      <c r="F16" s="638"/>
      <c r="G16" s="638"/>
      <c r="H16" s="638"/>
      <c r="I16" s="638"/>
      <c r="J16" s="638"/>
    </row>
    <row r="17" spans="1:10" ht="21" customHeight="1">
      <c r="A17" s="638" t="s">
        <v>408</v>
      </c>
      <c r="B17" s="638"/>
      <c r="C17" s="638"/>
      <c r="D17" s="638"/>
      <c r="E17" s="638"/>
      <c r="F17" s="638"/>
      <c r="G17" s="638"/>
      <c r="H17" s="638"/>
      <c r="I17" s="638"/>
      <c r="J17" s="638"/>
    </row>
    <row r="18" spans="1:10" ht="23.25" customHeight="1">
      <c r="A18" s="638" t="s">
        <v>409</v>
      </c>
      <c r="B18" s="638"/>
      <c r="C18" s="638"/>
      <c r="D18" s="638"/>
      <c r="E18" s="638"/>
      <c r="F18" s="638"/>
      <c r="G18" s="638"/>
      <c r="H18" s="638"/>
      <c r="I18" s="638"/>
      <c r="J18" s="638"/>
    </row>
    <row r="19" spans="1:10" ht="19.5" customHeight="1">
      <c r="A19" s="638" t="s">
        <v>410</v>
      </c>
      <c r="B19" s="638"/>
      <c r="C19" s="638"/>
      <c r="D19" s="638"/>
      <c r="E19" s="638"/>
      <c r="F19" s="638"/>
      <c r="G19" s="638"/>
      <c r="H19" s="638"/>
      <c r="I19" s="638"/>
      <c r="J19" s="638"/>
    </row>
    <row r="20" spans="1:10" ht="31.5" customHeight="1">
      <c r="A20" s="638" t="s">
        <v>411</v>
      </c>
      <c r="B20" s="638"/>
      <c r="C20" s="638"/>
      <c r="D20" s="638"/>
      <c r="E20" s="638"/>
      <c r="F20" s="638"/>
      <c r="G20" s="638"/>
      <c r="H20" s="638"/>
      <c r="I20" s="638"/>
      <c r="J20" s="638"/>
    </row>
    <row r="21" spans="1:10" ht="21.75" customHeight="1">
      <c r="A21" s="638" t="s">
        <v>412</v>
      </c>
      <c r="B21" s="638"/>
      <c r="C21" s="638"/>
      <c r="D21" s="638"/>
      <c r="E21" s="638"/>
      <c r="F21" s="638"/>
      <c r="G21" s="638"/>
      <c r="H21" s="638"/>
      <c r="I21" s="638"/>
      <c r="J21" s="638"/>
    </row>
    <row r="22" spans="1:10" ht="21.75" customHeight="1">
      <c r="A22" s="638" t="s">
        <v>413</v>
      </c>
      <c r="B22" s="638"/>
      <c r="C22" s="638"/>
      <c r="D22" s="638"/>
      <c r="E22" s="638"/>
      <c r="F22" s="638"/>
      <c r="G22" s="638"/>
      <c r="H22" s="638"/>
      <c r="I22" s="638"/>
      <c r="J22" s="638"/>
    </row>
    <row r="23" spans="1:10" ht="22.5" customHeight="1">
      <c r="A23" s="638" t="s">
        <v>414</v>
      </c>
      <c r="B23" s="638"/>
      <c r="C23" s="638"/>
      <c r="D23" s="638"/>
      <c r="E23" s="638"/>
      <c r="F23" s="638"/>
      <c r="G23" s="638"/>
      <c r="H23" s="638"/>
      <c r="I23" s="638"/>
      <c r="J23" s="638"/>
    </row>
    <row r="24" spans="1:10" ht="12.75">
      <c r="A24" s="639"/>
      <c r="B24" s="639"/>
      <c r="C24" s="639"/>
      <c r="D24" s="639"/>
      <c r="E24" s="639"/>
      <c r="F24" s="639"/>
      <c r="G24" s="639"/>
      <c r="H24" s="639"/>
      <c r="I24" s="356"/>
      <c r="J24" s="356"/>
    </row>
  </sheetData>
  <sheetProtection/>
  <mergeCells count="23">
    <mergeCell ref="A20:J20"/>
    <mergeCell ref="A21:J21"/>
    <mergeCell ref="A22:J22"/>
    <mergeCell ref="A23:J23"/>
    <mergeCell ref="A24:H24"/>
    <mergeCell ref="A14:J14"/>
    <mergeCell ref="A15:J15"/>
    <mergeCell ref="A16:J16"/>
    <mergeCell ref="A17:J17"/>
    <mergeCell ref="A18:J18"/>
    <mergeCell ref="A19:J19"/>
    <mergeCell ref="A8:J8"/>
    <mergeCell ref="A9:J9"/>
    <mergeCell ref="A10:J10"/>
    <mergeCell ref="A11:J11"/>
    <mergeCell ref="A12:J12"/>
    <mergeCell ref="A13:J13"/>
    <mergeCell ref="A2:J2"/>
    <mergeCell ref="A3:J3"/>
    <mergeCell ref="A4:J4"/>
    <mergeCell ref="A5:J5"/>
    <mergeCell ref="A6:J6"/>
    <mergeCell ref="A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M15"/>
  <sheetViews>
    <sheetView zoomScalePageLayoutView="0" workbookViewId="0" topLeftCell="A1">
      <selection activeCell="H16" sqref="H16:H17"/>
    </sheetView>
  </sheetViews>
  <sheetFormatPr defaultColWidth="9.140625" defaultRowHeight="12.75"/>
  <cols>
    <col min="2" max="2" width="19.140625" style="0" customWidth="1"/>
    <col min="3" max="3" width="6.28125" style="0" customWidth="1"/>
    <col min="4" max="4" width="32.421875" style="0" customWidth="1"/>
  </cols>
  <sheetData>
    <row r="1" spans="3:13" ht="18.75">
      <c r="C1" s="423" t="s">
        <v>426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3" spans="3:5" ht="12.75">
      <c r="C3" s="409" t="s">
        <v>427</v>
      </c>
      <c r="D3" s="409" t="s">
        <v>428</v>
      </c>
      <c r="E3" s="410" t="s">
        <v>429</v>
      </c>
    </row>
    <row r="4" spans="3:5" ht="12.75">
      <c r="C4" s="409">
        <v>1</v>
      </c>
      <c r="D4" s="411" t="s">
        <v>430</v>
      </c>
      <c r="E4" s="412" t="s">
        <v>431</v>
      </c>
    </row>
    <row r="5" spans="3:7" ht="12.75">
      <c r="C5" s="409">
        <v>2</v>
      </c>
      <c r="D5" s="411" t="s">
        <v>432</v>
      </c>
      <c r="E5" s="412" t="s">
        <v>433</v>
      </c>
      <c r="G5" s="413"/>
    </row>
    <row r="6" spans="3:5" ht="12.75">
      <c r="C6" s="409">
        <v>3</v>
      </c>
      <c r="D6" s="411" t="s">
        <v>434</v>
      </c>
      <c r="E6" s="412" t="s">
        <v>435</v>
      </c>
    </row>
    <row r="7" spans="3:5" ht="12.75">
      <c r="C7" s="409">
        <v>4</v>
      </c>
      <c r="D7" s="411" t="s">
        <v>436</v>
      </c>
      <c r="E7" s="412" t="s">
        <v>437</v>
      </c>
    </row>
    <row r="8" spans="3:5" ht="12.75">
      <c r="C8" s="409">
        <v>5</v>
      </c>
      <c r="D8" s="411" t="s">
        <v>438</v>
      </c>
      <c r="E8" s="412" t="s">
        <v>439</v>
      </c>
    </row>
    <row r="9" spans="3:5" ht="12.75">
      <c r="C9" s="409">
        <v>6</v>
      </c>
      <c r="D9" s="411" t="s">
        <v>440</v>
      </c>
      <c r="E9" s="412" t="s">
        <v>441</v>
      </c>
    </row>
    <row r="10" spans="3:5" ht="12.75">
      <c r="C10" s="409">
        <v>7</v>
      </c>
      <c r="D10" s="411" t="s">
        <v>442</v>
      </c>
      <c r="E10" s="412" t="s">
        <v>443</v>
      </c>
    </row>
    <row r="11" spans="3:5" ht="12.75">
      <c r="C11" s="409">
        <v>8</v>
      </c>
      <c r="D11" s="411" t="s">
        <v>444</v>
      </c>
      <c r="E11" s="412" t="s">
        <v>445</v>
      </c>
    </row>
    <row r="12" spans="3:5" ht="12.75">
      <c r="C12" s="409">
        <v>9</v>
      </c>
      <c r="D12" s="411" t="s">
        <v>446</v>
      </c>
      <c r="E12" s="412" t="s">
        <v>447</v>
      </c>
    </row>
    <row r="13" spans="3:5" ht="12.75">
      <c r="C13" s="409">
        <v>10</v>
      </c>
      <c r="D13" s="411" t="s">
        <v>448</v>
      </c>
      <c r="E13" s="412" t="s">
        <v>449</v>
      </c>
    </row>
    <row r="14" spans="3:13" ht="12.75">
      <c r="C14" s="409">
        <v>11</v>
      </c>
      <c r="D14" s="414" t="s">
        <v>450</v>
      </c>
      <c r="E14" s="415"/>
      <c r="K14" s="416"/>
      <c r="L14" s="416"/>
      <c r="M14" s="416"/>
    </row>
    <row r="15" spans="3:13" ht="12.75">
      <c r="C15" s="417"/>
      <c r="D15" s="418"/>
      <c r="E15" s="417"/>
      <c r="G15" s="328"/>
      <c r="H15" s="328"/>
      <c r="I15" s="328"/>
      <c r="J15" s="328"/>
      <c r="K15" s="328"/>
      <c r="L15" s="328"/>
      <c r="M15" s="328"/>
    </row>
  </sheetData>
  <sheetProtection/>
  <mergeCells count="1">
    <mergeCell ref="C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C18" sqref="C18:I22"/>
    </sheetView>
  </sheetViews>
  <sheetFormatPr defaultColWidth="9.140625" defaultRowHeight="12.75"/>
  <cols>
    <col min="1" max="1" width="1.421875" style="360" customWidth="1"/>
    <col min="2" max="2" width="3.7109375" style="360" customWidth="1"/>
    <col min="3" max="3" width="14.8515625" style="360" customWidth="1"/>
    <col min="4" max="4" width="18.7109375" style="360" customWidth="1"/>
    <col min="5" max="5" width="7.8515625" style="360" customWidth="1"/>
    <col min="6" max="6" width="4.28125" style="360" customWidth="1"/>
    <col min="7" max="7" width="12.00390625" style="360" customWidth="1"/>
    <col min="8" max="8" width="13.28125" style="360" customWidth="1"/>
    <col min="9" max="9" width="21.140625" style="360" customWidth="1"/>
    <col min="10" max="10" width="6.140625" style="360" customWidth="1"/>
    <col min="11" max="11" width="1.28515625" style="360" customWidth="1"/>
    <col min="12" max="16384" width="9.140625" style="360" customWidth="1"/>
  </cols>
  <sheetData>
    <row r="1" spans="1:11" ht="14.25" thickBot="1" thickTop="1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9"/>
    </row>
    <row r="2" spans="1:11" ht="16.5" thickTop="1">
      <c r="A2" s="361"/>
      <c r="B2" s="362"/>
      <c r="C2" s="363"/>
      <c r="D2" s="363"/>
      <c r="E2" s="363"/>
      <c r="F2" s="364"/>
      <c r="G2" s="365"/>
      <c r="H2" s="363"/>
      <c r="I2" s="363"/>
      <c r="J2" s="366"/>
      <c r="K2" s="367"/>
    </row>
    <row r="3" spans="1:11" ht="12.75">
      <c r="A3" s="361"/>
      <c r="B3" s="368"/>
      <c r="C3" s="369"/>
      <c r="D3" s="369"/>
      <c r="E3" s="369"/>
      <c r="F3" s="370"/>
      <c r="G3" s="369"/>
      <c r="H3" s="369"/>
      <c r="I3" s="369"/>
      <c r="J3" s="371"/>
      <c r="K3" s="367"/>
    </row>
    <row r="4" spans="1:11" ht="12.75">
      <c r="A4" s="361"/>
      <c r="B4" s="368"/>
      <c r="C4" s="369"/>
      <c r="D4" s="369"/>
      <c r="E4" s="369"/>
      <c r="F4" s="370"/>
      <c r="G4" s="369"/>
      <c r="H4" s="369"/>
      <c r="I4" s="369"/>
      <c r="J4" s="371"/>
      <c r="K4" s="367"/>
    </row>
    <row r="5" spans="1:11" ht="12.75">
      <c r="A5" s="361"/>
      <c r="B5" s="368"/>
      <c r="C5" s="369"/>
      <c r="D5" s="369"/>
      <c r="E5" s="369"/>
      <c r="F5" s="370"/>
      <c r="G5" s="369"/>
      <c r="H5" s="369"/>
      <c r="I5" s="369"/>
      <c r="J5" s="371"/>
      <c r="K5" s="367"/>
    </row>
    <row r="6" spans="1:11" ht="12.75">
      <c r="A6" s="361"/>
      <c r="B6" s="372"/>
      <c r="C6" s="424" t="s">
        <v>415</v>
      </c>
      <c r="D6" s="424"/>
      <c r="E6" s="424"/>
      <c r="F6" s="424"/>
      <c r="G6" s="424"/>
      <c r="H6" s="424"/>
      <c r="I6" s="424"/>
      <c r="J6" s="371"/>
      <c r="K6" s="367"/>
    </row>
    <row r="7" spans="1:11" ht="12.75">
      <c r="A7" s="361"/>
      <c r="B7" s="372"/>
      <c r="C7" s="424"/>
      <c r="D7" s="424"/>
      <c r="E7" s="424"/>
      <c r="F7" s="424"/>
      <c r="G7" s="424"/>
      <c r="H7" s="424"/>
      <c r="I7" s="424"/>
      <c r="J7" s="371"/>
      <c r="K7" s="367"/>
    </row>
    <row r="8" spans="1:12" ht="12.75">
      <c r="A8" s="361"/>
      <c r="B8" s="373"/>
      <c r="C8" s="424"/>
      <c r="D8" s="424"/>
      <c r="E8" s="424"/>
      <c r="F8" s="424"/>
      <c r="G8" s="424"/>
      <c r="H8" s="424"/>
      <c r="I8" s="424"/>
      <c r="J8" s="374"/>
      <c r="K8" s="367"/>
      <c r="L8" s="370"/>
    </row>
    <row r="9" spans="1:11" ht="12.75">
      <c r="A9" s="361"/>
      <c r="B9" s="372"/>
      <c r="C9" s="425" t="s">
        <v>416</v>
      </c>
      <c r="D9" s="425"/>
      <c r="E9" s="425"/>
      <c r="F9" s="425"/>
      <c r="G9" s="425"/>
      <c r="H9" s="425"/>
      <c r="I9" s="425"/>
      <c r="J9" s="371"/>
      <c r="K9" s="367"/>
    </row>
    <row r="10" spans="1:11" ht="12.75">
      <c r="A10" s="361"/>
      <c r="B10" s="372"/>
      <c r="C10" s="425"/>
      <c r="D10" s="425"/>
      <c r="E10" s="425"/>
      <c r="F10" s="425"/>
      <c r="G10" s="425"/>
      <c r="H10" s="425"/>
      <c r="I10" s="425"/>
      <c r="J10" s="371"/>
      <c r="K10" s="367"/>
    </row>
    <row r="11" spans="1:12" ht="12.75">
      <c r="A11" s="361"/>
      <c r="B11" s="373"/>
      <c r="C11" s="425"/>
      <c r="D11" s="425"/>
      <c r="E11" s="425"/>
      <c r="F11" s="425"/>
      <c r="G11" s="425"/>
      <c r="H11" s="425"/>
      <c r="I11" s="425"/>
      <c r="J11" s="374"/>
      <c r="K11" s="367"/>
      <c r="L11" s="370"/>
    </row>
    <row r="12" spans="1:12" ht="30">
      <c r="A12" s="361"/>
      <c r="B12" s="375"/>
      <c r="C12" s="376"/>
      <c r="D12" s="376"/>
      <c r="E12" s="376"/>
      <c r="F12" s="376"/>
      <c r="G12" s="376"/>
      <c r="H12" s="376"/>
      <c r="I12" s="376"/>
      <c r="J12" s="377"/>
      <c r="K12" s="367"/>
      <c r="L12" s="370"/>
    </row>
    <row r="13" spans="1:12" ht="30">
      <c r="A13" s="361"/>
      <c r="B13" s="378"/>
      <c r="C13" s="376"/>
      <c r="D13" s="376"/>
      <c r="E13" s="376"/>
      <c r="F13" s="376"/>
      <c r="G13" s="376"/>
      <c r="H13" s="376"/>
      <c r="I13" s="376"/>
      <c r="J13" s="377"/>
      <c r="K13" s="367"/>
      <c r="L13" s="370"/>
    </row>
    <row r="14" spans="1:12" ht="30">
      <c r="A14" s="361"/>
      <c r="B14" s="378"/>
      <c r="C14" s="376"/>
      <c r="D14" s="376"/>
      <c r="E14" s="376"/>
      <c r="F14" s="376"/>
      <c r="G14" s="376"/>
      <c r="H14" s="376"/>
      <c r="I14" s="376"/>
      <c r="J14" s="377"/>
      <c r="K14" s="367"/>
      <c r="L14" s="370"/>
    </row>
    <row r="15" spans="1:12" ht="30">
      <c r="A15" s="361"/>
      <c r="B15" s="426" t="s">
        <v>417</v>
      </c>
      <c r="C15" s="427"/>
      <c r="D15" s="427"/>
      <c r="E15" s="376"/>
      <c r="F15" s="376"/>
      <c r="G15" s="376"/>
      <c r="H15" s="376"/>
      <c r="I15" s="376"/>
      <c r="J15" s="377"/>
      <c r="K15" s="367"/>
      <c r="L15" s="370"/>
    </row>
    <row r="16" spans="1:12" ht="14.25">
      <c r="A16" s="361"/>
      <c r="B16" s="426"/>
      <c r="C16" s="427"/>
      <c r="D16" s="427"/>
      <c r="E16" s="379"/>
      <c r="F16" s="380"/>
      <c r="G16" s="381"/>
      <c r="H16" s="382"/>
      <c r="I16" s="382"/>
      <c r="J16" s="371"/>
      <c r="K16" s="367"/>
      <c r="L16" s="370"/>
    </row>
    <row r="17" spans="1:12" ht="18">
      <c r="A17" s="361"/>
      <c r="B17" s="383"/>
      <c r="C17" s="384"/>
      <c r="D17" s="384"/>
      <c r="E17" s="379"/>
      <c r="F17" s="380"/>
      <c r="G17" s="381"/>
      <c r="H17" s="382"/>
      <c r="I17" s="382"/>
      <c r="J17" s="371"/>
      <c r="K17" s="367"/>
      <c r="L17" s="370"/>
    </row>
    <row r="18" spans="1:11" ht="12.75">
      <c r="A18" s="361"/>
      <c r="B18" s="373"/>
      <c r="C18" s="427" t="s">
        <v>469</v>
      </c>
      <c r="D18" s="427"/>
      <c r="E18" s="427"/>
      <c r="F18" s="427"/>
      <c r="G18" s="427"/>
      <c r="H18" s="427"/>
      <c r="I18" s="427"/>
      <c r="J18" s="371"/>
      <c r="K18" s="367"/>
    </row>
    <row r="19" spans="1:11" ht="12.75">
      <c r="A19" s="361"/>
      <c r="B19" s="373"/>
      <c r="C19" s="427"/>
      <c r="D19" s="427"/>
      <c r="E19" s="427"/>
      <c r="F19" s="427"/>
      <c r="G19" s="427"/>
      <c r="H19" s="427"/>
      <c r="I19" s="427"/>
      <c r="J19" s="371"/>
      <c r="K19" s="367"/>
    </row>
    <row r="20" spans="1:11" ht="12.75">
      <c r="A20" s="361"/>
      <c r="B20" s="373"/>
      <c r="C20" s="427"/>
      <c r="D20" s="427"/>
      <c r="E20" s="427"/>
      <c r="F20" s="427"/>
      <c r="G20" s="427"/>
      <c r="H20" s="427"/>
      <c r="I20" s="427"/>
      <c r="J20" s="371"/>
      <c r="K20" s="367"/>
    </row>
    <row r="21" spans="1:11" ht="12.75">
      <c r="A21" s="361"/>
      <c r="B21" s="373"/>
      <c r="C21" s="427"/>
      <c r="D21" s="427"/>
      <c r="E21" s="427"/>
      <c r="F21" s="427"/>
      <c r="G21" s="427"/>
      <c r="H21" s="427"/>
      <c r="I21" s="427"/>
      <c r="J21" s="374"/>
      <c r="K21" s="367"/>
    </row>
    <row r="22" spans="1:11" ht="12.75">
      <c r="A22" s="361"/>
      <c r="B22" s="373"/>
      <c r="C22" s="427"/>
      <c r="D22" s="427"/>
      <c r="E22" s="427"/>
      <c r="F22" s="427"/>
      <c r="G22" s="427"/>
      <c r="H22" s="427"/>
      <c r="I22" s="427"/>
      <c r="J22" s="374"/>
      <c r="K22" s="367"/>
    </row>
    <row r="23" spans="1:11" ht="25.5">
      <c r="A23" s="361"/>
      <c r="B23" s="373"/>
      <c r="C23" s="385"/>
      <c r="D23" s="385"/>
      <c r="E23" s="385"/>
      <c r="F23" s="385"/>
      <c r="G23" s="385"/>
      <c r="H23" s="385"/>
      <c r="I23" s="385"/>
      <c r="J23" s="374"/>
      <c r="K23" s="367"/>
    </row>
    <row r="24" spans="1:11" ht="25.5">
      <c r="A24" s="361"/>
      <c r="B24" s="373"/>
      <c r="C24" s="385"/>
      <c r="D24" s="385"/>
      <c r="E24" s="385"/>
      <c r="F24" s="385"/>
      <c r="G24" s="385"/>
      <c r="H24" s="385"/>
      <c r="I24" s="385"/>
      <c r="J24" s="374"/>
      <c r="K24" s="367"/>
    </row>
    <row r="25" spans="1:11" ht="25.5">
      <c r="A25" s="361"/>
      <c r="B25" s="373"/>
      <c r="C25" s="385"/>
      <c r="D25" s="385"/>
      <c r="E25" s="385"/>
      <c r="F25" s="385"/>
      <c r="G25" s="385"/>
      <c r="H25" s="385"/>
      <c r="I25" s="385"/>
      <c r="J25" s="374"/>
      <c r="K25" s="367"/>
    </row>
    <row r="26" spans="1:11" ht="25.5">
      <c r="A26" s="361"/>
      <c r="B26" s="373"/>
      <c r="C26" s="385"/>
      <c r="D26" s="385"/>
      <c r="E26" s="385"/>
      <c r="F26" s="385"/>
      <c r="G26" s="385"/>
      <c r="H26" s="385"/>
      <c r="I26" s="385"/>
      <c r="J26" s="374"/>
      <c r="K26" s="367"/>
    </row>
    <row r="27" spans="1:11" ht="25.5">
      <c r="A27" s="361"/>
      <c r="B27" s="373"/>
      <c r="C27" s="385"/>
      <c r="D27" s="385"/>
      <c r="E27" s="385"/>
      <c r="F27" s="385"/>
      <c r="G27" s="385"/>
      <c r="H27" s="385"/>
      <c r="I27" s="385"/>
      <c r="J27" s="374"/>
      <c r="K27" s="367"/>
    </row>
    <row r="28" spans="1:11" ht="25.5">
      <c r="A28" s="361"/>
      <c r="B28" s="373"/>
      <c r="C28" s="385"/>
      <c r="D28" s="428"/>
      <c r="E28" s="428"/>
      <c r="F28" s="428"/>
      <c r="G28" s="428"/>
      <c r="H28" s="428"/>
      <c r="I28" s="385"/>
      <c r="J28" s="374"/>
      <c r="K28" s="367"/>
    </row>
    <row r="29" spans="1:11" ht="25.5">
      <c r="A29" s="361"/>
      <c r="B29" s="373"/>
      <c r="C29" s="385"/>
      <c r="D29" s="428"/>
      <c r="E29" s="428"/>
      <c r="F29" s="428"/>
      <c r="G29" s="428"/>
      <c r="H29" s="428"/>
      <c r="I29" s="385"/>
      <c r="J29" s="374"/>
      <c r="K29" s="367"/>
    </row>
    <row r="30" spans="1:11" ht="25.5">
      <c r="A30" s="361"/>
      <c r="B30" s="373"/>
      <c r="C30" s="385"/>
      <c r="D30" s="428"/>
      <c r="E30" s="428"/>
      <c r="F30" s="428"/>
      <c r="G30" s="428"/>
      <c r="H30" s="428"/>
      <c r="I30" s="385"/>
      <c r="J30" s="374"/>
      <c r="K30" s="367"/>
    </row>
    <row r="31" spans="1:11" ht="25.5">
      <c r="A31" s="361"/>
      <c r="B31" s="426" t="s">
        <v>418</v>
      </c>
      <c r="C31" s="427"/>
      <c r="D31" s="427"/>
      <c r="E31" s="385"/>
      <c r="F31" s="385"/>
      <c r="G31" s="385"/>
      <c r="H31" s="385"/>
      <c r="I31" s="385"/>
      <c r="J31" s="374"/>
      <c r="K31" s="367"/>
    </row>
    <row r="32" spans="1:11" ht="25.5">
      <c r="A32" s="361"/>
      <c r="B32" s="426"/>
      <c r="C32" s="427"/>
      <c r="D32" s="427"/>
      <c r="E32" s="385"/>
      <c r="F32" s="385"/>
      <c r="G32" s="385"/>
      <c r="H32" s="385"/>
      <c r="I32" s="385"/>
      <c r="J32" s="374"/>
      <c r="K32" s="367"/>
    </row>
    <row r="33" spans="1:11" ht="48">
      <c r="A33" s="361"/>
      <c r="B33" s="373"/>
      <c r="C33" s="385"/>
      <c r="D33" s="385"/>
      <c r="E33" s="385"/>
      <c r="F33" s="385"/>
      <c r="G33" s="385"/>
      <c r="H33" s="385"/>
      <c r="I33" s="386"/>
      <c r="J33" s="387"/>
      <c r="K33" s="367"/>
    </row>
    <row r="34" spans="1:11" ht="48">
      <c r="A34" s="361"/>
      <c r="B34" s="373"/>
      <c r="C34" s="385"/>
      <c r="D34" s="429" t="s">
        <v>419</v>
      </c>
      <c r="E34" s="429"/>
      <c r="F34" s="429"/>
      <c r="G34" s="429"/>
      <c r="H34" s="429"/>
      <c r="I34" s="386"/>
      <c r="J34" s="387"/>
      <c r="K34" s="367"/>
    </row>
    <row r="35" spans="1:11" ht="48">
      <c r="A35" s="361"/>
      <c r="B35" s="373"/>
      <c r="C35" s="385"/>
      <c r="D35" s="429"/>
      <c r="E35" s="429"/>
      <c r="F35" s="429"/>
      <c r="G35" s="429"/>
      <c r="H35" s="429"/>
      <c r="I35" s="386"/>
      <c r="J35" s="387"/>
      <c r="K35" s="367"/>
    </row>
    <row r="36" spans="1:11" ht="48">
      <c r="A36" s="361"/>
      <c r="B36" s="373"/>
      <c r="C36" s="385"/>
      <c r="D36" s="429"/>
      <c r="E36" s="429"/>
      <c r="F36" s="429"/>
      <c r="G36" s="429"/>
      <c r="H36" s="429"/>
      <c r="I36" s="386"/>
      <c r="J36" s="387"/>
      <c r="K36" s="367"/>
    </row>
    <row r="37" spans="1:11" ht="48">
      <c r="A37" s="361"/>
      <c r="B37" s="388"/>
      <c r="C37" s="386"/>
      <c r="D37" s="386"/>
      <c r="E37" s="386"/>
      <c r="F37" s="386"/>
      <c r="G37" s="386"/>
      <c r="H37" s="386"/>
      <c r="I37" s="386"/>
      <c r="J37" s="387"/>
      <c r="K37" s="367"/>
    </row>
    <row r="38" spans="1:11" ht="19.5">
      <c r="A38" s="361"/>
      <c r="B38" s="373"/>
      <c r="C38" s="380"/>
      <c r="D38" s="430"/>
      <c r="E38" s="430"/>
      <c r="F38" s="430"/>
      <c r="G38" s="430"/>
      <c r="H38" s="430"/>
      <c r="I38" s="380"/>
      <c r="J38" s="374"/>
      <c r="K38" s="367"/>
    </row>
    <row r="39" spans="1:11" ht="17.25">
      <c r="A39" s="361"/>
      <c r="B39" s="389"/>
      <c r="C39" s="431" t="s">
        <v>420</v>
      </c>
      <c r="D39" s="431"/>
      <c r="E39" s="390"/>
      <c r="F39" s="390"/>
      <c r="G39" s="390"/>
      <c r="H39" s="432" t="s">
        <v>421</v>
      </c>
      <c r="I39" s="432"/>
      <c r="J39" s="374"/>
      <c r="K39" s="367"/>
    </row>
    <row r="40" spans="1:11" ht="15">
      <c r="A40" s="361"/>
      <c r="B40" s="389"/>
      <c r="C40" s="391"/>
      <c r="D40" s="390"/>
      <c r="E40" s="390"/>
      <c r="F40" s="390"/>
      <c r="G40" s="390"/>
      <c r="H40" s="390"/>
      <c r="I40" s="391"/>
      <c r="J40" s="374"/>
      <c r="K40" s="367"/>
    </row>
    <row r="41" spans="1:11" ht="15">
      <c r="A41" s="361"/>
      <c r="B41" s="373"/>
      <c r="C41" s="391" t="s">
        <v>422</v>
      </c>
      <c r="D41" s="390" t="s">
        <v>423</v>
      </c>
      <c r="E41" s="390"/>
      <c r="F41" s="390"/>
      <c r="G41" s="432" t="s">
        <v>424</v>
      </c>
      <c r="H41" s="432"/>
      <c r="I41" s="432"/>
      <c r="J41" s="374"/>
      <c r="K41" s="367"/>
    </row>
    <row r="42" spans="1:11" ht="14.25">
      <c r="A42" s="361"/>
      <c r="B42" s="373"/>
      <c r="C42" s="392"/>
      <c r="D42" s="433"/>
      <c r="E42" s="433"/>
      <c r="F42" s="393"/>
      <c r="G42" s="434"/>
      <c r="H42" s="435"/>
      <c r="I42" s="435"/>
      <c r="J42" s="374"/>
      <c r="K42" s="367"/>
    </row>
    <row r="43" spans="1:11" ht="14.25">
      <c r="A43" s="361"/>
      <c r="B43" s="373"/>
      <c r="C43" s="392"/>
      <c r="D43" s="433"/>
      <c r="E43" s="433"/>
      <c r="F43" s="393"/>
      <c r="G43" s="435"/>
      <c r="H43" s="435"/>
      <c r="I43" s="435"/>
      <c r="J43" s="374"/>
      <c r="K43" s="367"/>
    </row>
    <row r="44" spans="1:11" ht="15">
      <c r="A44" s="361"/>
      <c r="B44" s="373"/>
      <c r="C44" s="380"/>
      <c r="D44" s="394"/>
      <c r="E44" s="394"/>
      <c r="F44" s="380"/>
      <c r="G44" s="380"/>
      <c r="H44" s="380"/>
      <c r="I44" s="380"/>
      <c r="J44" s="374"/>
      <c r="K44" s="367"/>
    </row>
    <row r="45" spans="1:11" ht="15">
      <c r="A45" s="361"/>
      <c r="B45" s="439"/>
      <c r="C45" s="440"/>
      <c r="D45" s="440"/>
      <c r="E45" s="440"/>
      <c r="F45" s="395"/>
      <c r="G45" s="441"/>
      <c r="H45" s="441"/>
      <c r="I45" s="441"/>
      <c r="J45" s="374"/>
      <c r="K45" s="367"/>
    </row>
    <row r="46" spans="1:11" ht="15">
      <c r="A46" s="361"/>
      <c r="B46" s="439"/>
      <c r="C46" s="440"/>
      <c r="D46" s="440"/>
      <c r="E46" s="440"/>
      <c r="F46" s="395"/>
      <c r="G46" s="441"/>
      <c r="H46" s="441"/>
      <c r="I46" s="441"/>
      <c r="J46" s="374"/>
      <c r="K46" s="367"/>
    </row>
    <row r="47" spans="1:11" ht="18">
      <c r="A47" s="361"/>
      <c r="B47" s="396"/>
      <c r="C47" s="397"/>
      <c r="D47" s="398"/>
      <c r="E47" s="398"/>
      <c r="F47" s="397"/>
      <c r="G47" s="397"/>
      <c r="H47" s="397"/>
      <c r="I47" s="397"/>
      <c r="J47" s="374"/>
      <c r="K47" s="367"/>
    </row>
    <row r="48" spans="1:11" ht="18">
      <c r="A48" s="361"/>
      <c r="B48" s="396"/>
      <c r="C48" s="442"/>
      <c r="D48" s="442"/>
      <c r="E48" s="442"/>
      <c r="F48" s="397"/>
      <c r="G48" s="443"/>
      <c r="H48" s="444"/>
      <c r="I48" s="444"/>
      <c r="J48" s="374"/>
      <c r="K48" s="367"/>
    </row>
    <row r="49" spans="1:11" ht="18">
      <c r="A49" s="361"/>
      <c r="B49" s="396"/>
      <c r="C49" s="442"/>
      <c r="D49" s="442"/>
      <c r="E49" s="442"/>
      <c r="F49" s="397"/>
      <c r="G49" s="444"/>
      <c r="H49" s="444"/>
      <c r="I49" s="444"/>
      <c r="J49" s="374"/>
      <c r="K49" s="367"/>
    </row>
    <row r="50" spans="1:11" ht="16.5">
      <c r="A50" s="361"/>
      <c r="B50" s="373"/>
      <c r="C50" s="399"/>
      <c r="D50" s="399"/>
      <c r="E50" s="399"/>
      <c r="F50" s="380"/>
      <c r="G50" s="400"/>
      <c r="H50" s="400"/>
      <c r="I50" s="400"/>
      <c r="J50" s="374"/>
      <c r="K50" s="367"/>
    </row>
    <row r="51" spans="1:11" ht="16.5">
      <c r="A51" s="361"/>
      <c r="B51" s="373"/>
      <c r="C51" s="399"/>
      <c r="D51" s="399"/>
      <c r="E51" s="399"/>
      <c r="F51" s="380"/>
      <c r="G51" s="400"/>
      <c r="H51" s="400"/>
      <c r="I51" s="400"/>
      <c r="J51" s="374"/>
      <c r="K51" s="367"/>
    </row>
    <row r="52" spans="1:11" ht="12.75">
      <c r="A52" s="361"/>
      <c r="B52" s="373"/>
      <c r="C52" s="445"/>
      <c r="D52" s="445"/>
      <c r="E52" s="445"/>
      <c r="F52" s="380"/>
      <c r="G52" s="446"/>
      <c r="H52" s="447"/>
      <c r="I52" s="447"/>
      <c r="J52" s="374"/>
      <c r="K52" s="367"/>
    </row>
    <row r="53" spans="1:11" ht="12.75">
      <c r="A53" s="361"/>
      <c r="B53" s="373"/>
      <c r="C53" s="445"/>
      <c r="D53" s="445"/>
      <c r="E53" s="445"/>
      <c r="F53" s="380"/>
      <c r="G53" s="447"/>
      <c r="H53" s="447"/>
      <c r="I53" s="447"/>
      <c r="J53" s="374"/>
      <c r="K53" s="367"/>
    </row>
    <row r="54" spans="1:11" ht="12.75">
      <c r="A54" s="361"/>
      <c r="B54" s="373"/>
      <c r="C54" s="380"/>
      <c r="D54" s="380"/>
      <c r="E54" s="380"/>
      <c r="F54" s="380"/>
      <c r="G54" s="380"/>
      <c r="H54" s="380"/>
      <c r="I54" s="380"/>
      <c r="J54" s="374"/>
      <c r="K54" s="367"/>
    </row>
    <row r="55" spans="1:11" ht="12.75">
      <c r="A55" s="361"/>
      <c r="B55" s="373"/>
      <c r="C55" s="380"/>
      <c r="D55" s="380"/>
      <c r="E55" s="436" t="s">
        <v>425</v>
      </c>
      <c r="F55" s="437"/>
      <c r="G55" s="437"/>
      <c r="H55" s="380"/>
      <c r="I55" s="380"/>
      <c r="J55" s="374"/>
      <c r="K55" s="367"/>
    </row>
    <row r="56" spans="1:11" ht="12.75">
      <c r="A56" s="361"/>
      <c r="B56" s="373"/>
      <c r="C56" s="380"/>
      <c r="D56" s="380"/>
      <c r="E56" s="437"/>
      <c r="F56" s="437"/>
      <c r="G56" s="437"/>
      <c r="H56" s="380"/>
      <c r="I56" s="380"/>
      <c r="J56" s="374"/>
      <c r="K56" s="367"/>
    </row>
    <row r="57" spans="1:11" ht="13.5" thickBot="1">
      <c r="A57" s="361"/>
      <c r="B57" s="401"/>
      <c r="C57" s="402"/>
      <c r="D57" s="402"/>
      <c r="E57" s="438"/>
      <c r="F57" s="438"/>
      <c r="G57" s="438"/>
      <c r="H57" s="402"/>
      <c r="I57" s="402"/>
      <c r="J57" s="403"/>
      <c r="K57" s="367"/>
    </row>
    <row r="58" spans="1:11" ht="14.25" thickBot="1" thickTop="1">
      <c r="A58" s="404"/>
      <c r="B58" s="405"/>
      <c r="C58" s="405"/>
      <c r="D58" s="405"/>
      <c r="E58" s="405"/>
      <c r="F58" s="405"/>
      <c r="G58" s="405"/>
      <c r="H58" s="405"/>
      <c r="I58" s="405"/>
      <c r="J58" s="406"/>
      <c r="K58" s="407"/>
    </row>
    <row r="59" spans="2:9" ht="13.5" thickTop="1">
      <c r="B59" s="408"/>
      <c r="C59" s="408"/>
      <c r="D59" s="408"/>
      <c r="E59" s="408"/>
      <c r="F59" s="408"/>
      <c r="G59" s="408"/>
      <c r="H59" s="408"/>
      <c r="I59" s="408"/>
    </row>
    <row r="60" spans="2:9" ht="12.75">
      <c r="B60" s="408"/>
      <c r="C60" s="408"/>
      <c r="D60" s="408"/>
      <c r="E60" s="408"/>
      <c r="F60" s="408"/>
      <c r="G60" s="408"/>
      <c r="H60" s="408"/>
      <c r="I60" s="408"/>
    </row>
    <row r="61" spans="2:9" ht="12.75">
      <c r="B61" s="408"/>
      <c r="C61" s="408"/>
      <c r="D61" s="408"/>
      <c r="E61" s="408"/>
      <c r="F61" s="408"/>
      <c r="G61" s="408"/>
      <c r="H61" s="408"/>
      <c r="I61" s="408"/>
    </row>
    <row r="62" spans="2:9" ht="12.75">
      <c r="B62" s="408"/>
      <c r="C62" s="408"/>
      <c r="D62" s="408"/>
      <c r="E62" s="408"/>
      <c r="F62" s="408"/>
      <c r="G62" s="408"/>
      <c r="H62" s="408"/>
      <c r="I62" s="408"/>
    </row>
    <row r="63" spans="2:9" ht="12.75">
      <c r="B63" s="408"/>
      <c r="C63" s="408"/>
      <c r="D63" s="408"/>
      <c r="E63" s="408"/>
      <c r="F63" s="408"/>
      <c r="G63" s="408"/>
      <c r="H63" s="408"/>
      <c r="I63" s="408"/>
    </row>
    <row r="64" spans="2:9" ht="12.75">
      <c r="B64" s="408"/>
      <c r="C64" s="408"/>
      <c r="D64" s="408"/>
      <c r="E64" s="408"/>
      <c r="F64" s="408"/>
      <c r="G64" s="408"/>
      <c r="H64" s="408"/>
      <c r="I64" s="408"/>
    </row>
    <row r="65" spans="2:9" ht="12.75">
      <c r="B65" s="408"/>
      <c r="C65" s="408"/>
      <c r="D65" s="408"/>
      <c r="E65" s="408"/>
      <c r="F65" s="408"/>
      <c r="G65" s="408"/>
      <c r="H65" s="408"/>
      <c r="I65" s="408"/>
    </row>
    <row r="66" spans="2:9" ht="12.75">
      <c r="B66" s="408"/>
      <c r="C66" s="408"/>
      <c r="D66" s="408"/>
      <c r="E66" s="408"/>
      <c r="F66" s="408"/>
      <c r="G66" s="408"/>
      <c r="H66" s="408"/>
      <c r="I66" s="408"/>
    </row>
    <row r="67" spans="2:9" ht="12.75">
      <c r="B67" s="408"/>
      <c r="C67" s="408"/>
      <c r="D67" s="408"/>
      <c r="E67" s="408"/>
      <c r="F67" s="408"/>
      <c r="G67" s="408"/>
      <c r="H67" s="408"/>
      <c r="I67" s="408"/>
    </row>
    <row r="68" spans="2:9" ht="12.75">
      <c r="B68" s="408"/>
      <c r="C68" s="408"/>
      <c r="D68" s="408"/>
      <c r="E68" s="408"/>
      <c r="F68" s="408"/>
      <c r="G68" s="408"/>
      <c r="H68" s="408"/>
      <c r="I68" s="408"/>
    </row>
    <row r="69" spans="2:9" ht="12.75">
      <c r="B69" s="408"/>
      <c r="C69" s="408"/>
      <c r="D69" s="408"/>
      <c r="E69" s="408"/>
      <c r="F69" s="408"/>
      <c r="G69" s="408"/>
      <c r="H69" s="408"/>
      <c r="I69" s="408"/>
    </row>
    <row r="70" spans="2:9" ht="12.75">
      <c r="B70" s="408"/>
      <c r="C70" s="408"/>
      <c r="D70" s="408"/>
      <c r="E70" s="408"/>
      <c r="F70" s="408"/>
      <c r="G70" s="408"/>
      <c r="H70" s="408"/>
      <c r="I70" s="408"/>
    </row>
    <row r="71" spans="2:9" ht="12.75">
      <c r="B71" s="408"/>
      <c r="C71" s="408"/>
      <c r="D71" s="408"/>
      <c r="E71" s="408"/>
      <c r="F71" s="408"/>
      <c r="G71" s="408"/>
      <c r="H71" s="408"/>
      <c r="I71" s="408"/>
    </row>
    <row r="72" spans="2:9" ht="12.75">
      <c r="B72" s="408"/>
      <c r="C72" s="408"/>
      <c r="D72" s="408"/>
      <c r="E72" s="408"/>
      <c r="F72" s="408"/>
      <c r="G72" s="408"/>
      <c r="H72" s="408"/>
      <c r="I72" s="408"/>
    </row>
    <row r="73" spans="2:9" ht="12.75">
      <c r="B73" s="408"/>
      <c r="C73" s="408"/>
      <c r="D73" s="408"/>
      <c r="E73" s="408"/>
      <c r="F73" s="408"/>
      <c r="G73" s="408"/>
      <c r="H73" s="408"/>
      <c r="I73" s="408"/>
    </row>
    <row r="74" spans="2:9" ht="12.75">
      <c r="B74" s="408"/>
      <c r="C74" s="408"/>
      <c r="D74" s="408"/>
      <c r="E74" s="408"/>
      <c r="F74" s="408"/>
      <c r="G74" s="408"/>
      <c r="H74" s="408"/>
      <c r="I74" s="408"/>
    </row>
    <row r="75" spans="2:9" ht="12.75">
      <c r="B75" s="408"/>
      <c r="C75" s="408"/>
      <c r="D75" s="408"/>
      <c r="E75" s="408"/>
      <c r="F75" s="408"/>
      <c r="G75" s="408"/>
      <c r="H75" s="408"/>
      <c r="I75" s="408"/>
    </row>
    <row r="76" spans="2:9" ht="12.75">
      <c r="B76" s="408"/>
      <c r="C76" s="408"/>
      <c r="D76" s="408"/>
      <c r="E76" s="408"/>
      <c r="F76" s="408"/>
      <c r="G76" s="408"/>
      <c r="H76" s="408"/>
      <c r="I76" s="408"/>
    </row>
    <row r="77" spans="2:9" ht="12.75">
      <c r="B77" s="408"/>
      <c r="C77" s="408"/>
      <c r="D77" s="408"/>
      <c r="E77" s="408"/>
      <c r="F77" s="408"/>
      <c r="G77" s="408"/>
      <c r="H77" s="408"/>
      <c r="I77" s="408"/>
    </row>
    <row r="78" spans="2:9" ht="12.75">
      <c r="B78" s="408"/>
      <c r="C78" s="408"/>
      <c r="D78" s="408"/>
      <c r="E78" s="408"/>
      <c r="F78" s="408"/>
      <c r="G78" s="408"/>
      <c r="H78" s="408"/>
      <c r="I78" s="408"/>
    </row>
    <row r="79" spans="2:9" ht="12.75">
      <c r="B79" s="408"/>
      <c r="C79" s="408"/>
      <c r="D79" s="408"/>
      <c r="E79" s="408"/>
      <c r="F79" s="408"/>
      <c r="G79" s="408"/>
      <c r="H79" s="408"/>
      <c r="I79" s="408"/>
    </row>
    <row r="80" spans="2:9" ht="12.75">
      <c r="B80" s="408"/>
      <c r="C80" s="408"/>
      <c r="D80" s="408"/>
      <c r="E80" s="408"/>
      <c r="F80" s="408"/>
      <c r="G80" s="408"/>
      <c r="H80" s="408"/>
      <c r="I80" s="408"/>
    </row>
    <row r="81" spans="2:9" ht="12.75">
      <c r="B81" s="408"/>
      <c r="C81" s="408"/>
      <c r="D81" s="408"/>
      <c r="E81" s="408"/>
      <c r="F81" s="408"/>
      <c r="G81" s="408"/>
      <c r="H81" s="408"/>
      <c r="I81" s="408"/>
    </row>
    <row r="82" spans="2:9" ht="12.75">
      <c r="B82" s="408"/>
      <c r="C82" s="408"/>
      <c r="D82" s="408"/>
      <c r="E82" s="408"/>
      <c r="F82" s="408"/>
      <c r="G82" s="408"/>
      <c r="H82" s="408"/>
      <c r="I82" s="408"/>
    </row>
    <row r="83" spans="2:9" ht="12.75">
      <c r="B83" s="408"/>
      <c r="C83" s="408"/>
      <c r="D83" s="408"/>
      <c r="E83" s="408"/>
      <c r="F83" s="408"/>
      <c r="G83" s="408"/>
      <c r="H83" s="408"/>
      <c r="I83" s="408"/>
    </row>
    <row r="84" spans="2:9" ht="12.75">
      <c r="B84" s="408"/>
      <c r="C84" s="408"/>
      <c r="D84" s="408"/>
      <c r="E84" s="408"/>
      <c r="F84" s="408"/>
      <c r="G84" s="408"/>
      <c r="H84" s="408"/>
      <c r="I84" s="408"/>
    </row>
    <row r="85" spans="2:9" ht="12.75">
      <c r="B85" s="408"/>
      <c r="C85" s="408"/>
      <c r="D85" s="408"/>
      <c r="E85" s="408"/>
      <c r="F85" s="408"/>
      <c r="G85" s="408"/>
      <c r="H85" s="408"/>
      <c r="I85" s="408"/>
    </row>
    <row r="86" spans="2:9" ht="12.75">
      <c r="B86" s="408"/>
      <c r="C86" s="408"/>
      <c r="D86" s="408"/>
      <c r="E86" s="408"/>
      <c r="F86" s="408"/>
      <c r="G86" s="408"/>
      <c r="H86" s="408"/>
      <c r="I86" s="408"/>
    </row>
    <row r="87" spans="2:9" ht="12.75">
      <c r="B87" s="408"/>
      <c r="C87" s="408"/>
      <c r="D87" s="408"/>
      <c r="E87" s="408"/>
      <c r="F87" s="408"/>
      <c r="G87" s="408"/>
      <c r="H87" s="408"/>
      <c r="I87" s="408"/>
    </row>
    <row r="88" spans="2:9" ht="12.75">
      <c r="B88" s="408"/>
      <c r="C88" s="408"/>
      <c r="D88" s="408"/>
      <c r="E88" s="408"/>
      <c r="F88" s="408"/>
      <c r="G88" s="408"/>
      <c r="H88" s="408"/>
      <c r="I88" s="408"/>
    </row>
    <row r="89" spans="2:9" ht="12.75">
      <c r="B89" s="408"/>
      <c r="C89" s="408"/>
      <c r="D89" s="408"/>
      <c r="E89" s="408"/>
      <c r="F89" s="408"/>
      <c r="G89" s="408"/>
      <c r="H89" s="408"/>
      <c r="I89" s="408"/>
    </row>
    <row r="90" spans="2:9" ht="12.75">
      <c r="B90" s="408"/>
      <c r="C90" s="408"/>
      <c r="D90" s="408"/>
      <c r="E90" s="408"/>
      <c r="F90" s="408"/>
      <c r="G90" s="408"/>
      <c r="H90" s="408"/>
      <c r="I90" s="408"/>
    </row>
    <row r="91" spans="2:9" ht="12.75">
      <c r="B91" s="408"/>
      <c r="C91" s="408"/>
      <c r="D91" s="408"/>
      <c r="E91" s="408"/>
      <c r="F91" s="408"/>
      <c r="G91" s="408"/>
      <c r="H91" s="408"/>
      <c r="I91" s="408"/>
    </row>
    <row r="92" spans="2:9" ht="12.75">
      <c r="B92" s="408"/>
      <c r="C92" s="408"/>
      <c r="D92" s="408"/>
      <c r="E92" s="408"/>
      <c r="F92" s="408"/>
      <c r="G92" s="408"/>
      <c r="H92" s="408"/>
      <c r="I92" s="408"/>
    </row>
    <row r="93" spans="2:9" ht="12.75">
      <c r="B93" s="408"/>
      <c r="C93" s="408"/>
      <c r="D93" s="408"/>
      <c r="E93" s="408"/>
      <c r="F93" s="408"/>
      <c r="G93" s="408"/>
      <c r="H93" s="408"/>
      <c r="I93" s="408"/>
    </row>
    <row r="94" spans="2:9" ht="12.75">
      <c r="B94" s="408"/>
      <c r="C94" s="408"/>
      <c r="D94" s="408"/>
      <c r="E94" s="408"/>
      <c r="F94" s="408"/>
      <c r="G94" s="408"/>
      <c r="H94" s="408"/>
      <c r="I94" s="408"/>
    </row>
    <row r="95" spans="2:9" ht="12.75">
      <c r="B95" s="408"/>
      <c r="C95" s="408"/>
      <c r="D95" s="408"/>
      <c r="E95" s="408"/>
      <c r="F95" s="408"/>
      <c r="G95" s="408"/>
      <c r="H95" s="408"/>
      <c r="I95" s="408"/>
    </row>
    <row r="96" spans="2:9" ht="12.75">
      <c r="B96" s="408"/>
      <c r="C96" s="408"/>
      <c r="D96" s="408"/>
      <c r="E96" s="408"/>
      <c r="F96" s="408"/>
      <c r="G96" s="408"/>
      <c r="H96" s="408"/>
      <c r="I96" s="408"/>
    </row>
    <row r="97" spans="2:9" ht="12.75">
      <c r="B97" s="408"/>
      <c r="C97" s="408"/>
      <c r="D97" s="408"/>
      <c r="E97" s="408"/>
      <c r="F97" s="408"/>
      <c r="G97" s="408"/>
      <c r="H97" s="408"/>
      <c r="I97" s="408"/>
    </row>
    <row r="98" spans="2:9" ht="12.75">
      <c r="B98" s="408"/>
      <c r="C98" s="408"/>
      <c r="D98" s="408"/>
      <c r="E98" s="408"/>
      <c r="F98" s="408"/>
      <c r="G98" s="408"/>
      <c r="H98" s="408"/>
      <c r="I98" s="408"/>
    </row>
    <row r="99" spans="2:9" ht="12.75">
      <c r="B99" s="408"/>
      <c r="C99" s="408"/>
      <c r="D99" s="408"/>
      <c r="E99" s="408"/>
      <c r="F99" s="408"/>
      <c r="G99" s="408"/>
      <c r="H99" s="408"/>
      <c r="I99" s="408"/>
    </row>
    <row r="100" spans="2:9" ht="12.75">
      <c r="B100" s="408"/>
      <c r="C100" s="408"/>
      <c r="D100" s="408"/>
      <c r="E100" s="408"/>
      <c r="F100" s="408"/>
      <c r="G100" s="408"/>
      <c r="H100" s="408"/>
      <c r="I100" s="408"/>
    </row>
    <row r="101" spans="2:9" ht="12.75">
      <c r="B101" s="408"/>
      <c r="C101" s="408"/>
      <c r="D101" s="408"/>
      <c r="E101" s="408"/>
      <c r="F101" s="408"/>
      <c r="G101" s="408"/>
      <c r="H101" s="408"/>
      <c r="I101" s="408"/>
    </row>
    <row r="102" spans="2:9" ht="12.75">
      <c r="B102" s="408"/>
      <c r="C102" s="408"/>
      <c r="D102" s="408"/>
      <c r="E102" s="408"/>
      <c r="F102" s="408"/>
      <c r="G102" s="408"/>
      <c r="H102" s="408"/>
      <c r="I102" s="408"/>
    </row>
    <row r="103" spans="2:9" ht="12.75">
      <c r="B103" s="408"/>
      <c r="C103" s="408"/>
      <c r="D103" s="408"/>
      <c r="E103" s="408"/>
      <c r="F103" s="408"/>
      <c r="G103" s="408"/>
      <c r="H103" s="408"/>
      <c r="I103" s="408"/>
    </row>
    <row r="104" spans="2:9" ht="12.75">
      <c r="B104" s="408"/>
      <c r="C104" s="408"/>
      <c r="D104" s="408"/>
      <c r="E104" s="408"/>
      <c r="F104" s="408"/>
      <c r="G104" s="408"/>
      <c r="H104" s="408"/>
      <c r="I104" s="408"/>
    </row>
    <row r="105" spans="2:9" ht="12.75">
      <c r="B105" s="408"/>
      <c r="C105" s="408"/>
      <c r="D105" s="408"/>
      <c r="E105" s="408"/>
      <c r="F105" s="408"/>
      <c r="G105" s="408"/>
      <c r="H105" s="408"/>
      <c r="I105" s="408"/>
    </row>
    <row r="106" spans="2:9" ht="12.75">
      <c r="B106" s="408"/>
      <c r="C106" s="408"/>
      <c r="D106" s="408"/>
      <c r="E106" s="408"/>
      <c r="F106" s="408"/>
      <c r="G106" s="408"/>
      <c r="H106" s="408"/>
      <c r="I106" s="408"/>
    </row>
    <row r="107" spans="2:9" ht="12.75">
      <c r="B107" s="408"/>
      <c r="C107" s="408"/>
      <c r="D107" s="408"/>
      <c r="E107" s="408"/>
      <c r="F107" s="408"/>
      <c r="G107" s="408"/>
      <c r="H107" s="408"/>
      <c r="I107" s="408"/>
    </row>
    <row r="108" spans="2:9" ht="12.75">
      <c r="B108" s="408"/>
      <c r="C108" s="408"/>
      <c r="D108" s="408"/>
      <c r="E108" s="408"/>
      <c r="F108" s="408"/>
      <c r="G108" s="408"/>
      <c r="H108" s="408"/>
      <c r="I108" s="408"/>
    </row>
    <row r="109" spans="2:9" ht="12.75">
      <c r="B109" s="408"/>
      <c r="C109" s="408"/>
      <c r="D109" s="408"/>
      <c r="E109" s="408"/>
      <c r="F109" s="408"/>
      <c r="G109" s="408"/>
      <c r="H109" s="408"/>
      <c r="I109" s="408"/>
    </row>
  </sheetData>
  <sheetProtection/>
  <mergeCells count="20">
    <mergeCell ref="E55:G57"/>
    <mergeCell ref="B45:E46"/>
    <mergeCell ref="G45:I46"/>
    <mergeCell ref="C48:E49"/>
    <mergeCell ref="G48:I49"/>
    <mergeCell ref="C52:E53"/>
    <mergeCell ref="G52:I53"/>
    <mergeCell ref="D34:H36"/>
    <mergeCell ref="D38:H38"/>
    <mergeCell ref="C39:D39"/>
    <mergeCell ref="H39:I39"/>
    <mergeCell ref="G41:I41"/>
    <mergeCell ref="D42:E43"/>
    <mergeCell ref="G42:I43"/>
    <mergeCell ref="C6:I8"/>
    <mergeCell ref="C9:I11"/>
    <mergeCell ref="B15:D16"/>
    <mergeCell ref="C18:I22"/>
    <mergeCell ref="D28:H30"/>
    <mergeCell ref="B31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4" sqref="F14"/>
    </sheetView>
  </sheetViews>
  <sheetFormatPr defaultColWidth="9.140625" defaultRowHeight="14.25" customHeight="1"/>
  <cols>
    <col min="1" max="1" width="1.8515625" style="1" customWidth="1"/>
    <col min="2" max="2" width="2.7109375" style="1" customWidth="1"/>
    <col min="3" max="3" width="7.421875" style="1" customWidth="1"/>
    <col min="4" max="4" width="11.140625" style="1" customWidth="1"/>
    <col min="5" max="5" width="23.8515625" style="1" customWidth="1"/>
    <col min="6" max="6" width="11.140625" style="1" customWidth="1"/>
    <col min="7" max="7" width="8.28125" style="1" customWidth="1"/>
    <col min="8" max="8" width="8.00390625" style="1" customWidth="1"/>
    <col min="9" max="9" width="9.28125" style="1" customWidth="1"/>
    <col min="10" max="10" width="12.140625" style="1" customWidth="1"/>
    <col min="11" max="16384" width="9.140625" style="1" customWidth="1"/>
  </cols>
  <sheetData>
    <row r="1" spans="1:10" s="12" customFormat="1" ht="12.75">
      <c r="A1" s="142"/>
      <c r="B1" s="449" t="s">
        <v>78</v>
      </c>
      <c r="C1" s="449"/>
      <c r="D1" s="449"/>
      <c r="E1" s="143">
        <f>J31</f>
        <v>122515.39016239089</v>
      </c>
      <c r="F1" s="125" t="s">
        <v>79</v>
      </c>
      <c r="G1" s="144"/>
      <c r="H1" s="144"/>
      <c r="I1" s="144"/>
      <c r="J1" s="144"/>
    </row>
    <row r="2" spans="1:10" s="13" customFormat="1" ht="15">
      <c r="A2" s="145"/>
      <c r="B2" s="450" t="s">
        <v>80</v>
      </c>
      <c r="C2" s="450"/>
      <c r="D2" s="450"/>
      <c r="E2" s="143">
        <f>J32</f>
        <v>167.94179771379157</v>
      </c>
      <c r="F2" s="125" t="s">
        <v>79</v>
      </c>
      <c r="G2" s="144"/>
      <c r="H2" s="144"/>
      <c r="I2" s="144"/>
      <c r="J2" s="144"/>
    </row>
    <row r="3" spans="1:10" s="40" customFormat="1" ht="18.75" customHeight="1">
      <c r="A3" s="146"/>
      <c r="B3" s="451" t="s">
        <v>81</v>
      </c>
      <c r="C3" s="451"/>
      <c r="D3" s="451"/>
      <c r="E3" s="451"/>
      <c r="F3" s="451"/>
      <c r="G3" s="451"/>
      <c r="H3" s="451"/>
      <c r="I3" s="451"/>
      <c r="J3" s="451"/>
    </row>
    <row r="4" spans="1:10" s="14" customFormat="1" ht="15">
      <c r="A4" s="144"/>
      <c r="B4" s="147"/>
      <c r="C4" s="147"/>
      <c r="D4" s="147"/>
      <c r="E4" s="147"/>
      <c r="F4" s="147"/>
      <c r="G4" s="147"/>
      <c r="H4" s="147"/>
      <c r="I4" s="147"/>
      <c r="J4" s="147"/>
    </row>
    <row r="5" spans="1:10" s="14" customFormat="1" ht="18.75" customHeight="1">
      <c r="A5" s="144"/>
      <c r="B5" s="452" t="s">
        <v>275</v>
      </c>
      <c r="C5" s="453"/>
      <c r="D5" s="453"/>
      <c r="E5" s="453"/>
      <c r="F5" s="453"/>
      <c r="G5" s="453"/>
      <c r="H5" s="453"/>
      <c r="I5" s="453"/>
      <c r="J5" s="453"/>
    </row>
    <row r="6" spans="1:10" s="20" customFormat="1" ht="15">
      <c r="A6" s="149"/>
      <c r="B6" s="150"/>
      <c r="C6" s="454" t="s">
        <v>82</v>
      </c>
      <c r="D6" s="454"/>
      <c r="E6" s="454"/>
      <c r="F6" s="151">
        <f>J31</f>
        <v>122515.39016239089</v>
      </c>
      <c r="G6" s="125" t="s">
        <v>79</v>
      </c>
      <c r="H6" s="150"/>
      <c r="I6" s="150"/>
      <c r="J6" s="152"/>
    </row>
    <row r="7" spans="1:10" s="19" customFormat="1" ht="15">
      <c r="A7" s="148"/>
      <c r="B7" s="153"/>
      <c r="C7" s="154"/>
      <c r="D7" s="454" t="s">
        <v>83</v>
      </c>
      <c r="E7" s="454"/>
      <c r="F7" s="151">
        <f>J16*15%</f>
        <v>167.94179771379157</v>
      </c>
      <c r="G7" s="125" t="s">
        <v>79</v>
      </c>
      <c r="H7" s="47"/>
      <c r="I7" s="47"/>
      <c r="J7" s="47"/>
    </row>
    <row r="8" spans="1:10" s="10" customFormat="1" ht="11.25" customHeight="1">
      <c r="A8" s="2"/>
      <c r="B8" s="138"/>
      <c r="C8" s="1"/>
      <c r="D8" s="139"/>
      <c r="E8" s="139"/>
      <c r="F8" s="140"/>
      <c r="G8" s="141"/>
      <c r="H8" s="1"/>
      <c r="I8" s="1"/>
      <c r="J8" s="1"/>
    </row>
    <row r="9" spans="1:10" s="15" customFormat="1" ht="23.25" customHeight="1">
      <c r="A9" s="47"/>
      <c r="B9" s="448" t="s">
        <v>84</v>
      </c>
      <c r="C9" s="448" t="s">
        <v>85</v>
      </c>
      <c r="D9" s="448" t="s">
        <v>86</v>
      </c>
      <c r="E9" s="448"/>
      <c r="F9" s="448" t="s">
        <v>87</v>
      </c>
      <c r="G9" s="448"/>
      <c r="H9" s="448"/>
      <c r="I9" s="448"/>
      <c r="J9" s="448" t="s">
        <v>88</v>
      </c>
    </row>
    <row r="10" spans="1:10" s="14" customFormat="1" ht="63.75">
      <c r="A10" s="144"/>
      <c r="B10" s="448"/>
      <c r="C10" s="448"/>
      <c r="D10" s="448"/>
      <c r="E10" s="448"/>
      <c r="F10" s="155" t="s">
        <v>89</v>
      </c>
      <c r="G10" s="155" t="s">
        <v>90</v>
      </c>
      <c r="H10" s="155" t="s">
        <v>91</v>
      </c>
      <c r="I10" s="155" t="s">
        <v>92</v>
      </c>
      <c r="J10" s="448"/>
    </row>
    <row r="11" spans="1:10" s="3" customFormat="1" ht="11.25" customHeight="1">
      <c r="A11" s="150"/>
      <c r="B11" s="156">
        <v>1</v>
      </c>
      <c r="C11" s="156">
        <v>2</v>
      </c>
      <c r="D11" s="455">
        <v>3</v>
      </c>
      <c r="E11" s="455"/>
      <c r="F11" s="156">
        <v>4</v>
      </c>
      <c r="G11" s="156">
        <v>5</v>
      </c>
      <c r="H11" s="156">
        <v>6</v>
      </c>
      <c r="I11" s="156">
        <v>7</v>
      </c>
      <c r="J11" s="156">
        <v>8</v>
      </c>
    </row>
    <row r="12" spans="2:10" s="47" customFormat="1" ht="19.5" customHeight="1">
      <c r="B12" s="130"/>
      <c r="C12" s="130"/>
      <c r="D12" s="456" t="s">
        <v>93</v>
      </c>
      <c r="E12" s="456"/>
      <c r="F12" s="456"/>
      <c r="G12" s="456"/>
      <c r="H12" s="456"/>
      <c r="I12" s="456"/>
      <c r="J12" s="130"/>
    </row>
    <row r="13" spans="1:10" s="2" customFormat="1" ht="41.25" customHeight="1">
      <c r="A13" s="47"/>
      <c r="B13" s="126">
        <v>1</v>
      </c>
      <c r="C13" s="126" t="s">
        <v>94</v>
      </c>
      <c r="D13" s="457" t="s">
        <v>262</v>
      </c>
      <c r="E13" s="458"/>
      <c r="F13" s="127">
        <f>'Ob-1 '!F11</f>
        <v>93300.99872988422</v>
      </c>
      <c r="G13" s="127"/>
      <c r="H13" s="127">
        <f>+'Ob-1 '!E11</f>
        <v>0</v>
      </c>
      <c r="I13" s="127"/>
      <c r="J13" s="127">
        <f>SUM(F13,G13,H13,I13)</f>
        <v>93300.99872988422</v>
      </c>
    </row>
    <row r="14" spans="1:10" s="2" customFormat="1" ht="15" customHeight="1">
      <c r="A14" s="47"/>
      <c r="B14" s="128"/>
      <c r="C14" s="128"/>
      <c r="D14" s="459" t="s">
        <v>95</v>
      </c>
      <c r="E14" s="460"/>
      <c r="F14" s="127">
        <f>SUM(F13:F13)</f>
        <v>93300.99872988422</v>
      </c>
      <c r="G14" s="129"/>
      <c r="H14" s="129">
        <f>+H13</f>
        <v>0</v>
      </c>
      <c r="I14" s="129">
        <f>+I13</f>
        <v>0</v>
      </c>
      <c r="J14" s="129">
        <f>SUM(J13:J13)</f>
        <v>93300.99872988422</v>
      </c>
    </row>
    <row r="15" spans="1:10" s="2" customFormat="1" ht="11.25" customHeight="1">
      <c r="A15" s="47"/>
      <c r="B15" s="130"/>
      <c r="C15" s="130"/>
      <c r="D15" s="461" t="s">
        <v>96</v>
      </c>
      <c r="E15" s="461"/>
      <c r="F15" s="461"/>
      <c r="G15" s="461"/>
      <c r="H15" s="461"/>
      <c r="I15" s="461"/>
      <c r="J15" s="131"/>
    </row>
    <row r="16" spans="1:10" s="2" customFormat="1" ht="17.25" customHeight="1">
      <c r="A16" s="47"/>
      <c r="B16" s="130">
        <v>2</v>
      </c>
      <c r="C16" s="132">
        <f>1.5%*0.8</f>
        <v>0.012</v>
      </c>
      <c r="D16" s="462" t="s">
        <v>97</v>
      </c>
      <c r="E16" s="462"/>
      <c r="F16" s="127">
        <f>F14*C16</f>
        <v>1119.6119847586106</v>
      </c>
      <c r="G16" s="127"/>
      <c r="H16" s="127"/>
      <c r="I16" s="127"/>
      <c r="J16" s="127">
        <f>SUM(F16:G16)</f>
        <v>1119.6119847586106</v>
      </c>
    </row>
    <row r="17" spans="1:10" ht="15.75" customHeight="1">
      <c r="A17" s="144"/>
      <c r="B17" s="128"/>
      <c r="C17" s="128"/>
      <c r="D17" s="459" t="s">
        <v>98</v>
      </c>
      <c r="E17" s="460"/>
      <c r="F17" s="127">
        <f>F14+F16</f>
        <v>94420.61071464283</v>
      </c>
      <c r="G17" s="127"/>
      <c r="H17" s="127"/>
      <c r="I17" s="127"/>
      <c r="J17" s="127">
        <f>J16+J14</f>
        <v>94420.61071464283</v>
      </c>
    </row>
    <row r="18" spans="1:10" ht="15.75" customHeight="1">
      <c r="A18" s="144"/>
      <c r="B18" s="130"/>
      <c r="C18" s="130"/>
      <c r="D18" s="461" t="s">
        <v>99</v>
      </c>
      <c r="E18" s="461"/>
      <c r="F18" s="461"/>
      <c r="G18" s="461"/>
      <c r="H18" s="461"/>
      <c r="I18" s="461"/>
      <c r="J18" s="131"/>
    </row>
    <row r="19" spans="1:10" ht="19.5" customHeight="1">
      <c r="A19" s="144"/>
      <c r="B19" s="130">
        <v>3</v>
      </c>
      <c r="C19" s="133">
        <f>1%*0.75</f>
        <v>0.0075</v>
      </c>
      <c r="D19" s="462" t="s">
        <v>100</v>
      </c>
      <c r="E19" s="462"/>
      <c r="F19" s="127">
        <f>F17*C19</f>
        <v>708.1545803598211</v>
      </c>
      <c r="G19" s="127"/>
      <c r="H19" s="127"/>
      <c r="I19" s="127"/>
      <c r="J19" s="127">
        <f>SUM(F19:G19)</f>
        <v>708.1545803598211</v>
      </c>
    </row>
    <row r="20" spans="1:10" ht="15.75" customHeight="1">
      <c r="A20" s="144"/>
      <c r="B20" s="130">
        <v>4</v>
      </c>
      <c r="C20" s="133">
        <v>0.015</v>
      </c>
      <c r="D20" s="465" t="s">
        <v>115</v>
      </c>
      <c r="E20" s="466"/>
      <c r="F20" s="127">
        <f>F17*C20</f>
        <v>1416.3091607196423</v>
      </c>
      <c r="G20" s="127"/>
      <c r="H20" s="127"/>
      <c r="I20" s="127"/>
      <c r="J20" s="127">
        <f>SUM(F20:G20)</f>
        <v>1416.3091607196423</v>
      </c>
    </row>
    <row r="21" spans="1:10" ht="21" customHeight="1">
      <c r="A21" s="144"/>
      <c r="B21" s="130">
        <v>5</v>
      </c>
      <c r="C21" s="133">
        <v>0.0015</v>
      </c>
      <c r="D21" s="463" t="s">
        <v>101</v>
      </c>
      <c r="E21" s="464"/>
      <c r="F21" s="127">
        <f>F17*C21</f>
        <v>141.63091607196424</v>
      </c>
      <c r="G21" s="127"/>
      <c r="H21" s="127"/>
      <c r="I21" s="127"/>
      <c r="J21" s="127">
        <f>SUM(F21:G21)</f>
        <v>141.63091607196424</v>
      </c>
    </row>
    <row r="22" spans="1:10" ht="18.75" customHeight="1">
      <c r="A22" s="144"/>
      <c r="B22" s="128"/>
      <c r="C22" s="128"/>
      <c r="D22" s="459" t="s">
        <v>102</v>
      </c>
      <c r="E22" s="460"/>
      <c r="F22" s="127">
        <f>F17+F19+F21</f>
        <v>95270.39621107462</v>
      </c>
      <c r="G22" s="127"/>
      <c r="H22" s="127">
        <f>H14</f>
        <v>0</v>
      </c>
      <c r="I22" s="127">
        <f>+I14</f>
        <v>0</v>
      </c>
      <c r="J22" s="127">
        <f>SUM(J17:J21)</f>
        <v>96686.70537179426</v>
      </c>
    </row>
    <row r="23" spans="1:10" ht="15.75" customHeight="1">
      <c r="A23" s="144"/>
      <c r="B23" s="130"/>
      <c r="C23" s="130"/>
      <c r="D23" s="461" t="s">
        <v>103</v>
      </c>
      <c r="E23" s="461"/>
      <c r="F23" s="461"/>
      <c r="G23" s="461"/>
      <c r="H23" s="461"/>
      <c r="I23" s="461"/>
      <c r="J23" s="131"/>
    </row>
    <row r="24" spans="1:10" ht="17.25" customHeight="1">
      <c r="A24" s="144"/>
      <c r="B24" s="130">
        <v>6</v>
      </c>
      <c r="C24" s="134">
        <v>0.02</v>
      </c>
      <c r="D24" s="462" t="s">
        <v>104</v>
      </c>
      <c r="E24" s="462"/>
      <c r="F24" s="127"/>
      <c r="G24" s="127"/>
      <c r="H24" s="127"/>
      <c r="I24" s="127">
        <f>F22*C24</f>
        <v>1905.4079242214925</v>
      </c>
      <c r="J24" s="127">
        <f>I24</f>
        <v>1905.4079242214925</v>
      </c>
    </row>
    <row r="25" spans="1:10" ht="17.25" customHeight="1">
      <c r="A25" s="144"/>
      <c r="B25" s="130">
        <v>7</v>
      </c>
      <c r="C25" s="133">
        <v>0.006</v>
      </c>
      <c r="D25" s="462" t="s">
        <v>105</v>
      </c>
      <c r="E25" s="462"/>
      <c r="F25" s="127"/>
      <c r="G25" s="127"/>
      <c r="H25" s="127"/>
      <c r="I25" s="127">
        <f>F22*C25</f>
        <v>571.6223772664478</v>
      </c>
      <c r="J25" s="127">
        <f>I25</f>
        <v>571.6223772664478</v>
      </c>
    </row>
    <row r="26" spans="1:10" ht="15" customHeight="1">
      <c r="A26" s="144"/>
      <c r="B26" s="130"/>
      <c r="C26" s="134"/>
      <c r="D26" s="459" t="s">
        <v>106</v>
      </c>
      <c r="E26" s="460"/>
      <c r="F26" s="135">
        <f>SUM(F24:F24)</f>
        <v>0</v>
      </c>
      <c r="G26" s="135"/>
      <c r="H26" s="127"/>
      <c r="I26" s="127">
        <f>SUM(I24:I25)</f>
        <v>2477.03030148794</v>
      </c>
      <c r="J26" s="127">
        <f>SUM(J24:J25)</f>
        <v>2477.03030148794</v>
      </c>
    </row>
    <row r="27" spans="1:10" ht="12.75" customHeight="1">
      <c r="A27" s="144"/>
      <c r="B27" s="128"/>
      <c r="C27" s="126"/>
      <c r="D27" s="459" t="s">
        <v>107</v>
      </c>
      <c r="E27" s="460"/>
      <c r="F27" s="127">
        <f>SUM(F22,F26)</f>
        <v>95270.39621107462</v>
      </c>
      <c r="G27" s="135">
        <f>SUM(G22,G26)</f>
        <v>0</v>
      </c>
      <c r="H27" s="127">
        <f>SUM(H22,H26)</f>
        <v>0</v>
      </c>
      <c r="I27" s="127">
        <f>SUM(I22,I26)</f>
        <v>2477.03030148794</v>
      </c>
      <c r="J27" s="127">
        <f>J26+J22</f>
        <v>99163.73567328221</v>
      </c>
    </row>
    <row r="28" spans="1:10" ht="19.5" customHeight="1">
      <c r="A28" s="144"/>
      <c r="B28" s="130">
        <v>8</v>
      </c>
      <c r="C28" s="134">
        <v>0.03</v>
      </c>
      <c r="D28" s="463" t="s">
        <v>108</v>
      </c>
      <c r="E28" s="464"/>
      <c r="F28" s="127">
        <f>F27*3%</f>
        <v>2858.1118863322386</v>
      </c>
      <c r="G28" s="135">
        <f>G27*3%</f>
        <v>0</v>
      </c>
      <c r="H28" s="127">
        <f>H27*3%</f>
        <v>0</v>
      </c>
      <c r="I28" s="127">
        <f>I27*3%</f>
        <v>74.3109090446382</v>
      </c>
      <c r="J28" s="127">
        <f>SUM(F28:I28)</f>
        <v>2932.422795376877</v>
      </c>
    </row>
    <row r="29" spans="1:12" ht="18" customHeight="1">
      <c r="A29" s="144"/>
      <c r="B29" s="128"/>
      <c r="C29" s="126"/>
      <c r="D29" s="459" t="s">
        <v>109</v>
      </c>
      <c r="E29" s="460"/>
      <c r="F29" s="127">
        <f>SUM(F27:F28)</f>
        <v>98128.50809740686</v>
      </c>
      <c r="G29" s="135">
        <f>SUM(G27:G28)</f>
        <v>0</v>
      </c>
      <c r="H29" s="127">
        <f>SUM(H27:H28)</f>
        <v>0</v>
      </c>
      <c r="I29" s="127">
        <f>SUM(I27:I28)</f>
        <v>2551.3412105325783</v>
      </c>
      <c r="J29" s="127">
        <f>SUM(J27:J28)</f>
        <v>102096.15846865908</v>
      </c>
      <c r="L29" s="95"/>
    </row>
    <row r="30" spans="1:10" ht="17.25" customHeight="1">
      <c r="A30" s="144"/>
      <c r="B30" s="130">
        <v>9</v>
      </c>
      <c r="C30" s="134">
        <v>0.2</v>
      </c>
      <c r="D30" s="467" t="s">
        <v>110</v>
      </c>
      <c r="E30" s="467"/>
      <c r="F30" s="127">
        <f>F29*C30</f>
        <v>19625.701619481373</v>
      </c>
      <c r="G30" s="135">
        <f>G29*C30</f>
        <v>0</v>
      </c>
      <c r="H30" s="127">
        <f>H29*C30</f>
        <v>0</v>
      </c>
      <c r="I30" s="127">
        <f>I29*C30</f>
        <v>510.2682421065157</v>
      </c>
      <c r="J30" s="127">
        <f>J29*C30</f>
        <v>20419.231693731817</v>
      </c>
    </row>
    <row r="31" spans="1:10" ht="17.25" customHeight="1">
      <c r="A31" s="144"/>
      <c r="B31" s="128"/>
      <c r="C31" s="126"/>
      <c r="D31" s="459" t="s">
        <v>111</v>
      </c>
      <c r="E31" s="460"/>
      <c r="F31" s="127">
        <f>F30+F29</f>
        <v>117754.20971688823</v>
      </c>
      <c r="G31" s="135">
        <f>SUM(G29,G30)</f>
        <v>0</v>
      </c>
      <c r="H31" s="127">
        <f>H30+H29</f>
        <v>0</v>
      </c>
      <c r="I31" s="127">
        <f>I30+I29</f>
        <v>3061.609452639094</v>
      </c>
      <c r="J31" s="127">
        <f>J30+J29</f>
        <v>122515.39016239089</v>
      </c>
    </row>
    <row r="32" spans="1:10" ht="22.5" customHeight="1">
      <c r="A32" s="144"/>
      <c r="B32" s="128">
        <v>10</v>
      </c>
      <c r="C32" s="134">
        <v>0.15</v>
      </c>
      <c r="D32" s="459" t="s">
        <v>112</v>
      </c>
      <c r="E32" s="460"/>
      <c r="F32" s="129"/>
      <c r="G32" s="129"/>
      <c r="H32" s="129"/>
      <c r="I32" s="129"/>
      <c r="J32" s="129">
        <f>J16*0.15</f>
        <v>167.94179771379157</v>
      </c>
    </row>
    <row r="33" spans="1:10" ht="14.25" customHeight="1">
      <c r="A33" s="144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s="109" customFormat="1" ht="30" customHeight="1">
      <c r="A34" s="136"/>
      <c r="B34" s="136"/>
      <c r="C34" s="136" t="s">
        <v>276</v>
      </c>
      <c r="D34" s="136"/>
      <c r="E34" s="136"/>
      <c r="F34" s="136"/>
      <c r="G34" s="136"/>
      <c r="H34" s="136"/>
      <c r="I34" s="136"/>
      <c r="J34" s="157"/>
    </row>
    <row r="35" spans="1:10" s="109" customFormat="1" ht="13.5">
      <c r="A35" s="137"/>
      <c r="B35" s="137" t="s">
        <v>237</v>
      </c>
      <c r="C35" s="137"/>
      <c r="D35" s="137"/>
      <c r="E35" s="137" t="s">
        <v>299</v>
      </c>
      <c r="F35" s="136"/>
      <c r="G35" s="136"/>
      <c r="H35" s="136"/>
      <c r="I35" s="136"/>
      <c r="J35" s="157"/>
    </row>
    <row r="36" spans="1:10" ht="14.25" customHeight="1">
      <c r="A36" s="144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14.25" customHeight="1">
      <c r="A37" s="144"/>
      <c r="B37" s="136"/>
      <c r="C37" s="136"/>
      <c r="D37" s="136"/>
      <c r="E37" s="136"/>
      <c r="F37" s="136"/>
      <c r="G37" s="136"/>
      <c r="H37" s="136"/>
      <c r="I37" s="136"/>
      <c r="J37" s="136"/>
    </row>
  </sheetData>
  <sheetProtection/>
  <mergeCells count="33">
    <mergeCell ref="D29:E29"/>
    <mergeCell ref="D30:E30"/>
    <mergeCell ref="D31:E31"/>
    <mergeCell ref="D32:E32"/>
    <mergeCell ref="D23:I23"/>
    <mergeCell ref="D24:E24"/>
    <mergeCell ref="D25:E25"/>
    <mergeCell ref="D26:E26"/>
    <mergeCell ref="D27:E27"/>
    <mergeCell ref="D28:E28"/>
    <mergeCell ref="D16:E16"/>
    <mergeCell ref="D17:E17"/>
    <mergeCell ref="D18:I18"/>
    <mergeCell ref="D19:E19"/>
    <mergeCell ref="D21:E21"/>
    <mergeCell ref="D22:E22"/>
    <mergeCell ref="D20:E20"/>
    <mergeCell ref="J9:J10"/>
    <mergeCell ref="D11:E11"/>
    <mergeCell ref="D12:I12"/>
    <mergeCell ref="D13:E13"/>
    <mergeCell ref="D14:E14"/>
    <mergeCell ref="D15:I15"/>
    <mergeCell ref="B9:B10"/>
    <mergeCell ref="C9:C10"/>
    <mergeCell ref="B1:D1"/>
    <mergeCell ref="B2:D2"/>
    <mergeCell ref="B3:J3"/>
    <mergeCell ref="B5:J5"/>
    <mergeCell ref="C6:E6"/>
    <mergeCell ref="D7:E7"/>
    <mergeCell ref="D9:E10"/>
    <mergeCell ref="F9:I9"/>
  </mergeCells>
  <printOptions horizontalCentered="1"/>
  <pageMargins left="0.38" right="0.2" top="1.15" bottom="0.49" header="0.44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6"/>
  <sheetViews>
    <sheetView zoomScaleSheetLayoutView="100" workbookViewId="0" topLeftCell="A1">
      <selection activeCell="C23" sqref="C23"/>
    </sheetView>
  </sheetViews>
  <sheetFormatPr defaultColWidth="9.140625" defaultRowHeight="14.25" customHeight="1"/>
  <cols>
    <col min="1" max="1" width="3.421875" style="1" customWidth="1"/>
    <col min="2" max="2" width="9.00390625" style="11" customWidth="1"/>
    <col min="3" max="3" width="43.421875" style="11" customWidth="1"/>
    <col min="4" max="4" width="17.57421875" style="11" customWidth="1"/>
    <col min="5" max="5" width="14.57421875" style="11" customWidth="1"/>
    <col min="6" max="6" width="16.7109375" style="11" customWidth="1"/>
    <col min="7" max="16384" width="9.140625" style="1" customWidth="1"/>
  </cols>
  <sheetData>
    <row r="1" spans="2:6" s="12" customFormat="1" ht="10.5">
      <c r="B1" s="45"/>
      <c r="C1" s="45"/>
      <c r="D1" s="45"/>
      <c r="E1" s="45"/>
      <c r="F1" s="45"/>
    </row>
    <row r="2" spans="2:6" s="13" customFormat="1" ht="32.25" customHeight="1">
      <c r="B2" s="469" t="s">
        <v>278</v>
      </c>
      <c r="C2" s="469"/>
      <c r="D2" s="469"/>
      <c r="E2" s="469"/>
      <c r="F2" s="469"/>
    </row>
    <row r="3" spans="2:6" s="40" customFormat="1" ht="27" customHeight="1">
      <c r="B3" s="470" t="s">
        <v>277</v>
      </c>
      <c r="C3" s="468"/>
      <c r="D3" s="468"/>
      <c r="E3" s="468"/>
      <c r="F3" s="468"/>
    </row>
    <row r="4" spans="2:6" s="19" customFormat="1" ht="7.5" customHeight="1">
      <c r="B4" s="48"/>
      <c r="C4" s="48"/>
      <c r="D4" s="48"/>
      <c r="E4" s="48"/>
      <c r="F4" s="48"/>
    </row>
    <row r="5" spans="2:6" s="10" customFormat="1" ht="15">
      <c r="B5" s="468" t="s">
        <v>0</v>
      </c>
      <c r="C5" s="468"/>
      <c r="D5" s="468"/>
      <c r="E5" s="468"/>
      <c r="F5" s="468"/>
    </row>
    <row r="6" spans="2:6" s="14" customFormat="1" ht="14.25" customHeight="1">
      <c r="B6" s="41"/>
      <c r="C6" s="41"/>
      <c r="D6" s="41"/>
      <c r="E6" s="41"/>
      <c r="F6" s="41"/>
    </row>
    <row r="7" spans="2:6" s="3" customFormat="1" ht="34.5" customHeight="1">
      <c r="B7" s="49" t="s">
        <v>39</v>
      </c>
      <c r="C7" s="49" t="s">
        <v>6</v>
      </c>
      <c r="D7" s="49" t="s">
        <v>1</v>
      </c>
      <c r="E7" s="49" t="s">
        <v>64</v>
      </c>
      <c r="F7" s="49" t="s">
        <v>40</v>
      </c>
    </row>
    <row r="8" spans="2:6" s="47" customFormat="1" ht="12.75">
      <c r="B8" s="46">
        <v>1</v>
      </c>
      <c r="C8" s="46">
        <v>2</v>
      </c>
      <c r="D8" s="46">
        <v>3</v>
      </c>
      <c r="E8" s="46">
        <v>4</v>
      </c>
      <c r="F8" s="46">
        <v>5</v>
      </c>
    </row>
    <row r="9" spans="2:6" s="2" customFormat="1" ht="30">
      <c r="B9" s="50" t="s">
        <v>68</v>
      </c>
      <c r="C9" s="39" t="s">
        <v>262</v>
      </c>
      <c r="D9" s="42">
        <f>'1-1'!Q53</f>
        <v>78933.09273495512</v>
      </c>
      <c r="E9" s="43">
        <v>0</v>
      </c>
      <c r="F9" s="42">
        <f>SUM(D9:E9)</f>
        <v>78933.09273495512</v>
      </c>
    </row>
    <row r="10" spans="2:6" s="2" customFormat="1" ht="15">
      <c r="B10" s="72" t="s">
        <v>158</v>
      </c>
      <c r="C10" s="39" t="s">
        <v>160</v>
      </c>
      <c r="D10" s="42">
        <f>'1-2'!Q66</f>
        <v>14367.905994929099</v>
      </c>
      <c r="E10" s="43">
        <v>0</v>
      </c>
      <c r="F10" s="42">
        <f>SUM(D10:E10)</f>
        <v>14367.905994929099</v>
      </c>
    </row>
    <row r="11" spans="2:6" s="2" customFormat="1" ht="18.75" customHeight="1">
      <c r="B11" s="50"/>
      <c r="C11" s="39" t="s">
        <v>41</v>
      </c>
      <c r="D11" s="42">
        <f>SUM(D9:D10)</f>
        <v>93300.99872988422</v>
      </c>
      <c r="E11" s="42">
        <f>SUM(E9:E9)</f>
        <v>0</v>
      </c>
      <c r="F11" s="42">
        <f>SUM(F9:F10)</f>
        <v>93300.99872988422</v>
      </c>
    </row>
    <row r="12" spans="2:6" ht="15">
      <c r="B12" s="30"/>
      <c r="C12" s="31"/>
      <c r="D12" s="31"/>
      <c r="E12" s="31"/>
      <c r="F12" s="30"/>
    </row>
    <row r="13" spans="2:6" ht="17.25" customHeight="1">
      <c r="B13" s="22"/>
      <c r="C13" s="22"/>
      <c r="D13" s="22"/>
      <c r="E13" s="22"/>
      <c r="F13" s="22"/>
    </row>
    <row r="14" spans="2:6" ht="17.25" customHeight="1">
      <c r="B14" s="22"/>
      <c r="C14" s="22"/>
      <c r="D14" s="22"/>
      <c r="E14" s="22"/>
      <c r="F14" s="22" t="s">
        <v>2</v>
      </c>
    </row>
    <row r="15" spans="2:6" ht="31.5" customHeight="1">
      <c r="B15" s="32"/>
      <c r="C15" s="32" t="s">
        <v>279</v>
      </c>
      <c r="D15" s="32"/>
      <c r="E15" s="32"/>
      <c r="F15" s="32"/>
    </row>
    <row r="16" spans="2:6" ht="15">
      <c r="B16" s="158"/>
      <c r="C16" s="158"/>
      <c r="D16" s="158"/>
      <c r="E16" s="158"/>
      <c r="F16" s="158"/>
    </row>
  </sheetData>
  <sheetProtection/>
  <mergeCells count="3">
    <mergeCell ref="B5:F5"/>
    <mergeCell ref="B2:F2"/>
    <mergeCell ref="B3:F3"/>
  </mergeCells>
  <printOptions horizontalCentered="1"/>
  <pageMargins left="0.38" right="0.2" top="1.15" bottom="0.49" header="0.44" footer="0.19"/>
  <pageSetup horizontalDpi="600" verticalDpi="600" orientation="landscape" paperSize="9" r:id="rId1"/>
  <headerFooter alignWithMargins="0">
    <oddFooter>&amp;L&amp;"Arial,Italic"Նախահաշիվներ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Q35" sqref="Q35"/>
    </sheetView>
  </sheetViews>
  <sheetFormatPr defaultColWidth="9.140625" defaultRowHeight="14.25" customHeight="1"/>
  <cols>
    <col min="1" max="1" width="3.140625" style="146" customWidth="1"/>
    <col min="2" max="2" width="6.8515625" style="263" customWidth="1"/>
    <col min="3" max="3" width="29.7109375" style="146" customWidth="1"/>
    <col min="4" max="4" width="6.57421875" style="146" customWidth="1"/>
    <col min="5" max="5" width="7.28125" style="146" customWidth="1"/>
    <col min="6" max="6" width="6.7109375" style="146" customWidth="1"/>
    <col min="7" max="7" width="6.28125" style="146" customWidth="1"/>
    <col min="8" max="8" width="12.421875" style="146" customWidth="1"/>
    <col min="9" max="9" width="4.8515625" style="146" customWidth="1"/>
    <col min="10" max="10" width="6.00390625" style="146" customWidth="1"/>
    <col min="11" max="11" width="6.8515625" style="146" customWidth="1"/>
    <col min="12" max="12" width="5.8515625" style="146" customWidth="1"/>
    <col min="13" max="13" width="7.421875" style="146" customWidth="1"/>
    <col min="14" max="14" width="6.8515625" style="146" customWidth="1"/>
    <col min="15" max="15" width="7.7109375" style="146" customWidth="1"/>
    <col min="16" max="16" width="8.57421875" style="146" customWidth="1"/>
    <col min="17" max="17" width="9.140625" style="146" customWidth="1"/>
    <col min="18" max="16384" width="9.140625" style="144" customWidth="1"/>
  </cols>
  <sheetData>
    <row r="1" spans="1:17" s="146" customFormat="1" ht="19.5" customHeight="1">
      <c r="A1" s="471" t="s">
        <v>290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s="146" customFormat="1" ht="12.75" customHeight="1">
      <c r="A2" s="159"/>
      <c r="B2" s="160"/>
      <c r="C2" s="159"/>
      <c r="D2" s="159"/>
      <c r="E2" s="159"/>
      <c r="F2" s="159"/>
      <c r="G2" s="159"/>
      <c r="H2" s="159"/>
      <c r="I2" s="159"/>
      <c r="J2" s="159"/>
      <c r="K2" s="159"/>
      <c r="L2" s="161"/>
      <c r="M2" s="161" t="s">
        <v>35</v>
      </c>
      <c r="N2" s="159"/>
      <c r="O2" s="159"/>
      <c r="P2" s="159"/>
      <c r="Q2" s="159"/>
    </row>
    <row r="3" spans="1:17" s="146" customFormat="1" ht="12.75" customHeight="1">
      <c r="A3" s="473" t="s">
        <v>66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1:17" s="146" customFormat="1" ht="17.25" customHeight="1">
      <c r="A4" s="474" t="s">
        <v>262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</row>
    <row r="5" spans="1:17" s="146" customFormat="1" ht="12.75" customHeight="1">
      <c r="A5" s="476" t="s">
        <v>36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1:17" ht="9.75" customHeight="1">
      <c r="A6" s="162"/>
      <c r="B6" s="163"/>
      <c r="C6" s="162"/>
      <c r="D6" s="162"/>
      <c r="E6" s="162"/>
      <c r="F6" s="162"/>
      <c r="G6" s="162"/>
      <c r="H6" s="162"/>
      <c r="I6" s="162"/>
      <c r="J6" s="162"/>
      <c r="K6" s="162"/>
      <c r="L6" s="491" t="s">
        <v>289</v>
      </c>
      <c r="M6" s="491"/>
      <c r="N6" s="491"/>
      <c r="O6" s="491"/>
      <c r="P6" s="164">
        <f>+Q53</f>
        <v>78933.09273495512</v>
      </c>
      <c r="Q6" s="162" t="s">
        <v>31</v>
      </c>
    </row>
    <row r="7" spans="1:17" ht="11.25" customHeight="1">
      <c r="A7" s="162"/>
      <c r="B7" s="163"/>
      <c r="C7" s="165" t="s">
        <v>24</v>
      </c>
      <c r="D7" s="162"/>
      <c r="E7" s="166">
        <v>201679</v>
      </c>
      <c r="F7" s="167" t="s">
        <v>29</v>
      </c>
      <c r="G7" s="168" t="s">
        <v>306</v>
      </c>
      <c r="H7" s="168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12" customHeight="1">
      <c r="A8" s="162"/>
      <c r="B8" s="163"/>
      <c r="C8" s="165" t="s">
        <v>25</v>
      </c>
      <c r="D8" s="162"/>
      <c r="E8" s="168"/>
      <c r="F8" s="168"/>
      <c r="G8" s="168"/>
      <c r="H8" s="168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12.75">
      <c r="A9" s="162"/>
      <c r="B9" s="163"/>
      <c r="C9" s="165" t="s">
        <v>26</v>
      </c>
      <c r="D9" s="162"/>
      <c r="E9" s="167">
        <v>1.78457</v>
      </c>
      <c r="F9" s="169"/>
      <c r="G9" s="168"/>
      <c r="H9" s="168"/>
      <c r="I9" s="162"/>
      <c r="J9" s="162"/>
      <c r="K9" s="162"/>
      <c r="L9" s="162"/>
      <c r="M9" s="162"/>
      <c r="N9" s="162"/>
      <c r="O9" s="162"/>
      <c r="P9" s="162"/>
      <c r="Q9" s="162"/>
    </row>
    <row r="10" spans="1:17" ht="12" customHeight="1">
      <c r="A10" s="162"/>
      <c r="B10" s="163"/>
      <c r="C10" s="165" t="s">
        <v>27</v>
      </c>
      <c r="D10" s="162"/>
      <c r="E10" s="167">
        <v>2.55032</v>
      </c>
      <c r="F10" s="169"/>
      <c r="G10" s="168"/>
      <c r="H10" s="168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50" customFormat="1" ht="13.5" customHeight="1">
      <c r="A11" s="162"/>
      <c r="B11" s="163"/>
      <c r="C11" s="165" t="s">
        <v>28</v>
      </c>
      <c r="D11" s="162"/>
      <c r="E11" s="167" t="s">
        <v>65</v>
      </c>
      <c r="F11" s="167"/>
      <c r="G11" s="167"/>
      <c r="H11" s="167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4" customFormat="1" ht="22.5" customHeight="1">
      <c r="A12" s="477" t="s">
        <v>4</v>
      </c>
      <c r="B12" s="492" t="s">
        <v>5</v>
      </c>
      <c r="C12" s="477" t="s">
        <v>6</v>
      </c>
      <c r="D12" s="477" t="s">
        <v>7</v>
      </c>
      <c r="E12" s="493" t="s">
        <v>8</v>
      </c>
      <c r="F12" s="493" t="s">
        <v>9</v>
      </c>
      <c r="G12" s="493"/>
      <c r="H12" s="477" t="s">
        <v>12</v>
      </c>
      <c r="I12" s="477" t="s">
        <v>13</v>
      </c>
      <c r="J12" s="477"/>
      <c r="K12" s="477"/>
      <c r="L12" s="477"/>
      <c r="M12" s="477" t="s">
        <v>18</v>
      </c>
      <c r="N12" s="477"/>
      <c r="O12" s="477"/>
      <c r="P12" s="477" t="s">
        <v>23</v>
      </c>
      <c r="Q12" s="477"/>
    </row>
    <row r="13" spans="1:17" ht="39.75" customHeight="1">
      <c r="A13" s="477"/>
      <c r="B13" s="492"/>
      <c r="C13" s="477"/>
      <c r="D13" s="477"/>
      <c r="E13" s="493"/>
      <c r="F13" s="172" t="s">
        <v>10</v>
      </c>
      <c r="G13" s="172" t="s">
        <v>11</v>
      </c>
      <c r="H13" s="477"/>
      <c r="I13" s="172" t="s">
        <v>14</v>
      </c>
      <c r="J13" s="172" t="s">
        <v>15</v>
      </c>
      <c r="K13" s="172" t="s">
        <v>16</v>
      </c>
      <c r="L13" s="172" t="s">
        <v>17</v>
      </c>
      <c r="M13" s="170" t="s">
        <v>19</v>
      </c>
      <c r="N13" s="170" t="s">
        <v>20</v>
      </c>
      <c r="O13" s="170" t="s">
        <v>21</v>
      </c>
      <c r="P13" s="170" t="s">
        <v>22</v>
      </c>
      <c r="Q13" s="170" t="s">
        <v>37</v>
      </c>
    </row>
    <row r="14" spans="1:17" ht="12.75">
      <c r="A14" s="25">
        <v>1</v>
      </c>
      <c r="B14" s="36">
        <v>2</v>
      </c>
      <c r="C14" s="25">
        <v>3</v>
      </c>
      <c r="D14" s="25">
        <v>4</v>
      </c>
      <c r="E14" s="27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</row>
    <row r="15" spans="1:17" s="149" customFormat="1" ht="13.5" customHeight="1">
      <c r="A15" s="170"/>
      <c r="B15" s="171"/>
      <c r="C15" s="173" t="s">
        <v>46</v>
      </c>
      <c r="D15" s="174"/>
      <c r="E15" s="175"/>
      <c r="F15" s="176"/>
      <c r="G15" s="176"/>
      <c r="H15" s="170"/>
      <c r="I15" s="170"/>
      <c r="J15" s="172"/>
      <c r="K15" s="172"/>
      <c r="L15" s="177"/>
      <c r="M15" s="178"/>
      <c r="N15" s="176"/>
      <c r="O15" s="178"/>
      <c r="P15" s="178"/>
      <c r="Q15" s="176"/>
    </row>
    <row r="16" spans="1:17" s="149" customFormat="1" ht="41.25" customHeight="1">
      <c r="A16" s="179">
        <v>1</v>
      </c>
      <c r="B16" s="180" t="s">
        <v>116</v>
      </c>
      <c r="C16" s="181" t="s">
        <v>270</v>
      </c>
      <c r="D16" s="182" t="s">
        <v>280</v>
      </c>
      <c r="E16" s="183">
        <v>3.311</v>
      </c>
      <c r="F16" s="184">
        <v>21.2</v>
      </c>
      <c r="G16" s="184">
        <v>438.19</v>
      </c>
      <c r="H16" s="179"/>
      <c r="I16" s="185"/>
      <c r="J16" s="186"/>
      <c r="K16" s="187">
        <f aca="true" t="shared" si="0" ref="K16:K29">E16*J16</f>
        <v>0</v>
      </c>
      <c r="L16" s="186"/>
      <c r="M16" s="187">
        <f aca="true" t="shared" si="1" ref="M16:M23">J16*L16*1.209159</f>
        <v>0</v>
      </c>
      <c r="N16" s="188">
        <f>F16*E9</f>
        <v>37.832884</v>
      </c>
      <c r="O16" s="189">
        <f>G16*E10</f>
        <v>1117.5247208</v>
      </c>
      <c r="P16" s="187">
        <f aca="true" t="shared" si="2" ref="P16:P28">O16+N16+M16</f>
        <v>1155.3576048</v>
      </c>
      <c r="Q16" s="187">
        <f aca="true" t="shared" si="3" ref="Q16:Q24">E16*P16</f>
        <v>3825.3890294928</v>
      </c>
    </row>
    <row r="17" spans="1:17" s="149" customFormat="1" ht="30" customHeight="1">
      <c r="A17" s="179">
        <v>2</v>
      </c>
      <c r="B17" s="180" t="s">
        <v>274</v>
      </c>
      <c r="C17" s="190" t="s">
        <v>271</v>
      </c>
      <c r="D17" s="191" t="s">
        <v>38</v>
      </c>
      <c r="E17" s="186">
        <v>7615.3</v>
      </c>
      <c r="F17" s="192">
        <v>0</v>
      </c>
      <c r="G17" s="188">
        <v>0.57</v>
      </c>
      <c r="H17" s="179"/>
      <c r="I17" s="185"/>
      <c r="J17" s="186"/>
      <c r="K17" s="187">
        <f t="shared" si="0"/>
        <v>0</v>
      </c>
      <c r="L17" s="186"/>
      <c r="M17" s="187">
        <f t="shared" si="1"/>
        <v>0</v>
      </c>
      <c r="N17" s="188">
        <f>F17*E9</f>
        <v>0</v>
      </c>
      <c r="O17" s="189">
        <f>G17*E10</f>
        <v>1.4536824</v>
      </c>
      <c r="P17" s="187">
        <f t="shared" si="2"/>
        <v>1.4536824</v>
      </c>
      <c r="Q17" s="187">
        <f t="shared" si="3"/>
        <v>11070.22758072</v>
      </c>
    </row>
    <row r="18" spans="1:17" s="149" customFormat="1" ht="34.5" customHeight="1">
      <c r="A18" s="179">
        <v>3</v>
      </c>
      <c r="B18" s="180" t="s">
        <v>120</v>
      </c>
      <c r="C18" s="181" t="s">
        <v>272</v>
      </c>
      <c r="D18" s="182" t="s">
        <v>280</v>
      </c>
      <c r="E18" s="186">
        <v>1.656</v>
      </c>
      <c r="F18" s="184">
        <v>21.2</v>
      </c>
      <c r="G18" s="184">
        <v>438.19</v>
      </c>
      <c r="H18" s="179"/>
      <c r="I18" s="185"/>
      <c r="J18" s="186"/>
      <c r="K18" s="187">
        <f t="shared" si="0"/>
        <v>0</v>
      </c>
      <c r="L18" s="186"/>
      <c r="M18" s="187">
        <f t="shared" si="1"/>
        <v>0</v>
      </c>
      <c r="N18" s="188">
        <f>F18*E9</f>
        <v>37.832884</v>
      </c>
      <c r="O18" s="189">
        <f>G18*E10</f>
        <v>1117.5247208</v>
      </c>
      <c r="P18" s="187">
        <f t="shared" si="2"/>
        <v>1155.3576048</v>
      </c>
      <c r="Q18" s="193">
        <f t="shared" si="3"/>
        <v>1913.2721935487998</v>
      </c>
    </row>
    <row r="19" spans="1:17" s="149" customFormat="1" ht="28.5" customHeight="1">
      <c r="A19" s="179">
        <v>4</v>
      </c>
      <c r="B19" s="180" t="s">
        <v>118</v>
      </c>
      <c r="C19" s="190" t="s">
        <v>273</v>
      </c>
      <c r="D19" s="191" t="s">
        <v>38</v>
      </c>
      <c r="E19" s="186">
        <v>380.88</v>
      </c>
      <c r="F19" s="192">
        <v>0</v>
      </c>
      <c r="G19" s="188">
        <v>0.57</v>
      </c>
      <c r="H19" s="179"/>
      <c r="I19" s="185"/>
      <c r="J19" s="186"/>
      <c r="K19" s="187">
        <f t="shared" si="0"/>
        <v>0</v>
      </c>
      <c r="L19" s="186"/>
      <c r="M19" s="187">
        <f t="shared" si="1"/>
        <v>0</v>
      </c>
      <c r="N19" s="188">
        <f>F19*E9</f>
        <v>0</v>
      </c>
      <c r="O19" s="189">
        <f>G19*E10</f>
        <v>1.4536824</v>
      </c>
      <c r="P19" s="187">
        <f t="shared" si="2"/>
        <v>1.4536824</v>
      </c>
      <c r="Q19" s="187">
        <f t="shared" si="3"/>
        <v>553.678552512</v>
      </c>
    </row>
    <row r="20" spans="1:17" s="149" customFormat="1" ht="27.75" customHeight="1">
      <c r="A20" s="179">
        <v>5</v>
      </c>
      <c r="B20" s="194" t="s">
        <v>121</v>
      </c>
      <c r="C20" s="195" t="s">
        <v>122</v>
      </c>
      <c r="D20" s="182" t="s">
        <v>280</v>
      </c>
      <c r="E20" s="196">
        <v>7.62</v>
      </c>
      <c r="F20" s="197">
        <v>14.3</v>
      </c>
      <c r="G20" s="198">
        <v>302</v>
      </c>
      <c r="H20" s="179"/>
      <c r="I20" s="185"/>
      <c r="J20" s="186"/>
      <c r="K20" s="187">
        <f t="shared" si="0"/>
        <v>0</v>
      </c>
      <c r="L20" s="186"/>
      <c r="M20" s="187">
        <f t="shared" si="1"/>
        <v>0</v>
      </c>
      <c r="N20" s="188">
        <f>F20*E9</f>
        <v>25.519351</v>
      </c>
      <c r="O20" s="189">
        <f>G20*E10</f>
        <v>770.19664</v>
      </c>
      <c r="P20" s="187">
        <f t="shared" si="2"/>
        <v>795.715991</v>
      </c>
      <c r="Q20" s="187">
        <f t="shared" si="3"/>
        <v>6063.35585142</v>
      </c>
    </row>
    <row r="21" spans="1:17" s="149" customFormat="1" ht="31.5" customHeight="1">
      <c r="A21" s="179">
        <v>6</v>
      </c>
      <c r="B21" s="199" t="s">
        <v>67</v>
      </c>
      <c r="C21" s="200" t="s">
        <v>123</v>
      </c>
      <c r="D21" s="201" t="s">
        <v>281</v>
      </c>
      <c r="E21" s="202">
        <v>0.652</v>
      </c>
      <c r="F21" s="188">
        <v>10.6</v>
      </c>
      <c r="G21" s="188">
        <v>224.4</v>
      </c>
      <c r="H21" s="179"/>
      <c r="I21" s="185"/>
      <c r="J21" s="186"/>
      <c r="K21" s="187">
        <f t="shared" si="0"/>
        <v>0</v>
      </c>
      <c r="L21" s="186"/>
      <c r="M21" s="187">
        <f t="shared" si="1"/>
        <v>0</v>
      </c>
      <c r="N21" s="188">
        <f>F21*E9</f>
        <v>18.916442</v>
      </c>
      <c r="O21" s="189">
        <f>G21*E10</f>
        <v>572.2918080000001</v>
      </c>
      <c r="P21" s="187">
        <f t="shared" si="2"/>
        <v>591.20825</v>
      </c>
      <c r="Q21" s="187">
        <f t="shared" si="3"/>
        <v>385.467779</v>
      </c>
    </row>
    <row r="22" spans="1:17" s="149" customFormat="1" ht="31.5" customHeight="1">
      <c r="A22" s="179">
        <v>7</v>
      </c>
      <c r="B22" s="199" t="s">
        <v>125</v>
      </c>
      <c r="C22" s="200" t="s">
        <v>124</v>
      </c>
      <c r="D22" s="201" t="s">
        <v>281</v>
      </c>
      <c r="E22" s="202">
        <v>0.489</v>
      </c>
      <c r="F22" s="188">
        <v>8.13</v>
      </c>
      <c r="G22" s="188">
        <v>172.87</v>
      </c>
      <c r="H22" s="179"/>
      <c r="I22" s="185"/>
      <c r="J22" s="186"/>
      <c r="K22" s="187">
        <f t="shared" si="0"/>
        <v>0</v>
      </c>
      <c r="L22" s="186"/>
      <c r="M22" s="187">
        <f t="shared" si="1"/>
        <v>0</v>
      </c>
      <c r="N22" s="188">
        <f>F22*E9</f>
        <v>14.508554100000001</v>
      </c>
      <c r="O22" s="189">
        <f>G22*E10</f>
        <v>440.87381840000006</v>
      </c>
      <c r="P22" s="187">
        <f t="shared" si="2"/>
        <v>455.3823725000001</v>
      </c>
      <c r="Q22" s="187">
        <f t="shared" si="3"/>
        <v>222.68198015250005</v>
      </c>
    </row>
    <row r="23" spans="1:17" s="149" customFormat="1" ht="41.25" customHeight="1">
      <c r="A23" s="179">
        <v>8</v>
      </c>
      <c r="B23" s="203" t="s">
        <v>126</v>
      </c>
      <c r="C23" s="204" t="s">
        <v>127</v>
      </c>
      <c r="D23" s="182" t="s">
        <v>282</v>
      </c>
      <c r="E23" s="197">
        <v>1.27</v>
      </c>
      <c r="F23" s="186">
        <v>232.8</v>
      </c>
      <c r="G23" s="205">
        <v>0</v>
      </c>
      <c r="H23" s="179"/>
      <c r="I23" s="185"/>
      <c r="J23" s="186"/>
      <c r="K23" s="187">
        <f t="shared" si="0"/>
        <v>0</v>
      </c>
      <c r="L23" s="186"/>
      <c r="M23" s="187">
        <f t="shared" si="1"/>
        <v>0</v>
      </c>
      <c r="N23" s="188">
        <f>F23*E9</f>
        <v>415.447896</v>
      </c>
      <c r="O23" s="189">
        <f>G23*E10</f>
        <v>0</v>
      </c>
      <c r="P23" s="187">
        <f t="shared" si="2"/>
        <v>415.447896</v>
      </c>
      <c r="Q23" s="187">
        <f t="shared" si="3"/>
        <v>527.6188279200001</v>
      </c>
    </row>
    <row r="24" spans="1:17" s="149" customFormat="1" ht="38.25" customHeight="1">
      <c r="A24" s="179">
        <v>9</v>
      </c>
      <c r="B24" s="199" t="s">
        <v>48</v>
      </c>
      <c r="C24" s="206" t="s">
        <v>128</v>
      </c>
      <c r="D24" s="207" t="s">
        <v>283</v>
      </c>
      <c r="E24" s="192">
        <v>254.66</v>
      </c>
      <c r="F24" s="186">
        <v>0.89</v>
      </c>
      <c r="G24" s="205">
        <v>0</v>
      </c>
      <c r="H24" s="179" t="s">
        <v>49</v>
      </c>
      <c r="I24" s="179" t="s">
        <v>283</v>
      </c>
      <c r="J24" s="186">
        <v>1.1</v>
      </c>
      <c r="K24" s="208">
        <f t="shared" si="0"/>
        <v>280.12600000000003</v>
      </c>
      <c r="L24" s="184">
        <v>1.683</v>
      </c>
      <c r="M24" s="187">
        <f aca="true" t="shared" si="4" ref="M24:M37">J24*L24*1.209159</f>
        <v>2.2385160567000004</v>
      </c>
      <c r="N24" s="188">
        <f>F24*E9</f>
        <v>1.5882673</v>
      </c>
      <c r="O24" s="189">
        <f>G24*E10</f>
        <v>0</v>
      </c>
      <c r="P24" s="187">
        <f t="shared" si="2"/>
        <v>3.8267833567000005</v>
      </c>
      <c r="Q24" s="187">
        <f t="shared" si="3"/>
        <v>974.5286496172221</v>
      </c>
    </row>
    <row r="25" spans="1:17" s="149" customFormat="1" ht="61.5" customHeight="1">
      <c r="A25" s="179">
        <v>10</v>
      </c>
      <c r="B25" s="209" t="s">
        <v>136</v>
      </c>
      <c r="C25" s="210" t="s">
        <v>308</v>
      </c>
      <c r="D25" s="179" t="s">
        <v>45</v>
      </c>
      <c r="E25" s="205">
        <v>1222</v>
      </c>
      <c r="F25" s="184">
        <v>0.49</v>
      </c>
      <c r="G25" s="192">
        <v>0</v>
      </c>
      <c r="H25" s="185" t="s">
        <v>130</v>
      </c>
      <c r="I25" s="208" t="s">
        <v>45</v>
      </c>
      <c r="J25" s="202">
        <v>0.995</v>
      </c>
      <c r="K25" s="208">
        <f t="shared" si="0"/>
        <v>1215.89</v>
      </c>
      <c r="L25" s="184">
        <v>4.208</v>
      </c>
      <c r="M25" s="187">
        <f t="shared" si="4"/>
        <v>5.062700366640001</v>
      </c>
      <c r="N25" s="188">
        <f>F25*1.81305</f>
        <v>0.8883945</v>
      </c>
      <c r="O25" s="189">
        <f>G25*2.38108</f>
        <v>0</v>
      </c>
      <c r="P25" s="187">
        <f t="shared" si="2"/>
        <v>5.95109486664</v>
      </c>
      <c r="Q25" s="187">
        <f aca="true" t="shared" si="5" ref="Q25:Q37">E25*P25</f>
        <v>7272.23792703408</v>
      </c>
    </row>
    <row r="26" spans="1:17" s="149" customFormat="1" ht="68.25" customHeight="1">
      <c r="A26" s="179">
        <v>11</v>
      </c>
      <c r="B26" s="209" t="s">
        <v>129</v>
      </c>
      <c r="C26" s="206" t="s">
        <v>307</v>
      </c>
      <c r="D26" s="179" t="s">
        <v>45</v>
      </c>
      <c r="E26" s="193">
        <v>1961.3</v>
      </c>
      <c r="F26" s="184">
        <v>0.46</v>
      </c>
      <c r="G26" s="192">
        <v>0</v>
      </c>
      <c r="H26" s="185" t="s">
        <v>130</v>
      </c>
      <c r="I26" s="208" t="s">
        <v>45</v>
      </c>
      <c r="J26" s="202">
        <v>0.995</v>
      </c>
      <c r="K26" s="187">
        <f t="shared" si="0"/>
        <v>1951.4935</v>
      </c>
      <c r="L26" s="186">
        <v>2.75</v>
      </c>
      <c r="M26" s="187">
        <f t="shared" si="4"/>
        <v>3.3085613137500003</v>
      </c>
      <c r="N26" s="188">
        <f>F26*E9</f>
        <v>0.8209022</v>
      </c>
      <c r="O26" s="189">
        <f>G26*E10</f>
        <v>0</v>
      </c>
      <c r="P26" s="187">
        <f t="shared" si="2"/>
        <v>4.12946351375</v>
      </c>
      <c r="Q26" s="187">
        <f t="shared" si="5"/>
        <v>8099.116789517875</v>
      </c>
    </row>
    <row r="27" spans="1:17" s="149" customFormat="1" ht="25.5" customHeight="1">
      <c r="A27" s="211">
        <v>12</v>
      </c>
      <c r="B27" s="201" t="s">
        <v>137</v>
      </c>
      <c r="C27" s="212" t="s">
        <v>264</v>
      </c>
      <c r="D27" s="213" t="s">
        <v>284</v>
      </c>
      <c r="E27" s="214">
        <v>0.71</v>
      </c>
      <c r="F27" s="184">
        <v>5.14</v>
      </c>
      <c r="G27" s="184">
        <v>2.53</v>
      </c>
      <c r="H27" s="215" t="s">
        <v>263</v>
      </c>
      <c r="I27" s="126" t="s">
        <v>285</v>
      </c>
      <c r="J27" s="216">
        <v>0.524</v>
      </c>
      <c r="K27" s="205">
        <f t="shared" si="0"/>
        <v>0.37204</v>
      </c>
      <c r="L27" s="183">
        <v>29.817</v>
      </c>
      <c r="M27" s="187">
        <f>J27*L27*1.209159</f>
        <v>18.892030805172002</v>
      </c>
      <c r="N27" s="188">
        <f>F27*E9</f>
        <v>9.172689799999999</v>
      </c>
      <c r="O27" s="189">
        <f>G27*E10</f>
        <v>6.4523095999999995</v>
      </c>
      <c r="P27" s="187">
        <f t="shared" si="2"/>
        <v>34.517030205172</v>
      </c>
      <c r="Q27" s="187">
        <f>E27*P27</f>
        <v>24.507091445672117</v>
      </c>
    </row>
    <row r="28" spans="1:17" s="149" customFormat="1" ht="24" customHeight="1">
      <c r="A28" s="211">
        <v>13</v>
      </c>
      <c r="B28" s="201" t="s">
        <v>140</v>
      </c>
      <c r="C28" s="212" t="s">
        <v>266</v>
      </c>
      <c r="D28" s="213" t="s">
        <v>284</v>
      </c>
      <c r="E28" s="217">
        <v>76.1</v>
      </c>
      <c r="F28" s="184">
        <v>6.96</v>
      </c>
      <c r="G28" s="184">
        <v>5.08</v>
      </c>
      <c r="H28" s="215" t="s">
        <v>265</v>
      </c>
      <c r="I28" s="126" t="s">
        <v>285</v>
      </c>
      <c r="J28" s="216">
        <v>0.413</v>
      </c>
      <c r="K28" s="205">
        <f t="shared" si="0"/>
        <v>31.429299999999994</v>
      </c>
      <c r="L28" s="183">
        <v>29.817</v>
      </c>
      <c r="M28" s="187">
        <f>J28*L28*1.209159</f>
        <v>14.890092981939</v>
      </c>
      <c r="N28" s="188">
        <f>F28*E9</f>
        <v>12.4206072</v>
      </c>
      <c r="O28" s="189">
        <f>G28*E10</f>
        <v>12.955625600000001</v>
      </c>
      <c r="P28" s="187">
        <f t="shared" si="2"/>
        <v>40.266325781939</v>
      </c>
      <c r="Q28" s="187">
        <f>E28*P28</f>
        <v>3064.2673920055577</v>
      </c>
    </row>
    <row r="29" spans="1:17" s="149" customFormat="1" ht="11.25" customHeight="1">
      <c r="A29" s="494">
        <v>14</v>
      </c>
      <c r="B29" s="497" t="s">
        <v>114</v>
      </c>
      <c r="C29" s="500" t="s">
        <v>268</v>
      </c>
      <c r="D29" s="503" t="s">
        <v>285</v>
      </c>
      <c r="E29" s="506">
        <v>9</v>
      </c>
      <c r="F29" s="481">
        <v>0</v>
      </c>
      <c r="G29" s="481">
        <v>0</v>
      </c>
      <c r="H29" s="126" t="s">
        <v>267</v>
      </c>
      <c r="I29" s="126" t="s">
        <v>285</v>
      </c>
      <c r="J29" s="218">
        <v>1.02</v>
      </c>
      <c r="K29" s="187">
        <f t="shared" si="0"/>
        <v>9.18</v>
      </c>
      <c r="L29" s="183">
        <v>29.817</v>
      </c>
      <c r="M29" s="187">
        <f t="shared" si="4"/>
        <v>36.77456378106</v>
      </c>
      <c r="N29" s="484">
        <f>F29*E9</f>
        <v>0</v>
      </c>
      <c r="O29" s="487">
        <f>G29*E10</f>
        <v>0</v>
      </c>
      <c r="P29" s="478">
        <f>O29+N29+M29+M30+M31</f>
        <v>37.198451396736004</v>
      </c>
      <c r="Q29" s="478">
        <f>E29*P29</f>
        <v>334.78606257062404</v>
      </c>
    </row>
    <row r="30" spans="1:17" s="149" customFormat="1" ht="12.75" customHeight="1">
      <c r="A30" s="495"/>
      <c r="B30" s="498"/>
      <c r="C30" s="501"/>
      <c r="D30" s="504"/>
      <c r="E30" s="507"/>
      <c r="F30" s="482"/>
      <c r="G30" s="482"/>
      <c r="H30" s="126" t="s">
        <v>52</v>
      </c>
      <c r="I30" s="126" t="s">
        <v>286</v>
      </c>
      <c r="J30" s="219">
        <v>0.0754</v>
      </c>
      <c r="K30" s="187">
        <f>E29*J30</f>
        <v>0.6786</v>
      </c>
      <c r="L30" s="177">
        <v>3.5</v>
      </c>
      <c r="M30" s="187">
        <f t="shared" si="4"/>
        <v>0.3190970601</v>
      </c>
      <c r="N30" s="485"/>
      <c r="O30" s="488"/>
      <c r="P30" s="479"/>
      <c r="Q30" s="479"/>
    </row>
    <row r="31" spans="1:17" s="149" customFormat="1" ht="12" customHeight="1">
      <c r="A31" s="496"/>
      <c r="B31" s="499"/>
      <c r="C31" s="502"/>
      <c r="D31" s="505"/>
      <c r="E31" s="508"/>
      <c r="F31" s="483"/>
      <c r="G31" s="483"/>
      <c r="H31" s="126" t="s">
        <v>53</v>
      </c>
      <c r="I31" s="126" t="s">
        <v>285</v>
      </c>
      <c r="J31" s="219">
        <v>0.0008</v>
      </c>
      <c r="K31" s="187">
        <f>E29*J31</f>
        <v>0.007200000000000001</v>
      </c>
      <c r="L31" s="176">
        <v>108.33</v>
      </c>
      <c r="M31" s="187">
        <f t="shared" si="4"/>
        <v>0.10479055557600002</v>
      </c>
      <c r="N31" s="486"/>
      <c r="O31" s="489"/>
      <c r="P31" s="480"/>
      <c r="Q31" s="480"/>
    </row>
    <row r="32" spans="1:17" s="149" customFormat="1" ht="25.5" customHeight="1">
      <c r="A32" s="179">
        <v>15</v>
      </c>
      <c r="B32" s="201" t="s">
        <v>133</v>
      </c>
      <c r="C32" s="212" t="s">
        <v>134</v>
      </c>
      <c r="D32" s="213" t="s">
        <v>287</v>
      </c>
      <c r="E32" s="214">
        <v>90</v>
      </c>
      <c r="F32" s="192">
        <v>0</v>
      </c>
      <c r="G32" s="192">
        <v>0</v>
      </c>
      <c r="H32" s="179" t="s">
        <v>135</v>
      </c>
      <c r="I32" s="185" t="s">
        <v>38</v>
      </c>
      <c r="J32" s="220">
        <v>0.0007</v>
      </c>
      <c r="K32" s="208">
        <f aca="true" t="shared" si="6" ref="K32:K42">E32*J32</f>
        <v>0.063</v>
      </c>
      <c r="L32" s="186">
        <v>37.33</v>
      </c>
      <c r="M32" s="187">
        <f t="shared" si="4"/>
        <v>0.031596533829</v>
      </c>
      <c r="N32" s="188">
        <f>F32*E9</f>
        <v>0</v>
      </c>
      <c r="O32" s="189">
        <f>G32*E10</f>
        <v>0</v>
      </c>
      <c r="P32" s="187">
        <f>O32+N32+M32</f>
        <v>0.031596533829</v>
      </c>
      <c r="Q32" s="187">
        <f t="shared" si="5"/>
        <v>2.84368804461</v>
      </c>
    </row>
    <row r="33" spans="1:17" s="149" customFormat="1" ht="23.25" customHeight="1">
      <c r="A33" s="179">
        <v>16</v>
      </c>
      <c r="B33" s="199" t="s">
        <v>54</v>
      </c>
      <c r="C33" s="212" t="s">
        <v>142</v>
      </c>
      <c r="D33" s="191" t="s">
        <v>3</v>
      </c>
      <c r="E33" s="221">
        <v>1</v>
      </c>
      <c r="F33" s="192">
        <v>0</v>
      </c>
      <c r="G33" s="192">
        <v>0</v>
      </c>
      <c r="H33" s="207" t="s">
        <v>143</v>
      </c>
      <c r="I33" s="179" t="s">
        <v>3</v>
      </c>
      <c r="J33" s="192">
        <v>1</v>
      </c>
      <c r="K33" s="205">
        <f t="shared" si="6"/>
        <v>1</v>
      </c>
      <c r="L33" s="184">
        <v>51.6</v>
      </c>
      <c r="M33" s="187">
        <f t="shared" si="4"/>
        <v>62.3926044</v>
      </c>
      <c r="N33" s="188">
        <f>F33*E9</f>
        <v>0</v>
      </c>
      <c r="O33" s="189">
        <f>G33*E10</f>
        <v>0</v>
      </c>
      <c r="P33" s="187">
        <f>O33+N33+M33</f>
        <v>62.3926044</v>
      </c>
      <c r="Q33" s="187">
        <f t="shared" si="5"/>
        <v>62.3926044</v>
      </c>
    </row>
    <row r="34" spans="1:17" s="149" customFormat="1" ht="26.25" customHeight="1">
      <c r="A34" s="179">
        <v>17</v>
      </c>
      <c r="B34" s="199" t="s">
        <v>54</v>
      </c>
      <c r="C34" s="212" t="s">
        <v>144</v>
      </c>
      <c r="D34" s="191" t="s">
        <v>3</v>
      </c>
      <c r="E34" s="221">
        <v>124</v>
      </c>
      <c r="F34" s="192">
        <v>0</v>
      </c>
      <c r="G34" s="192">
        <v>0</v>
      </c>
      <c r="H34" s="207" t="s">
        <v>143</v>
      </c>
      <c r="I34" s="179" t="s">
        <v>3</v>
      </c>
      <c r="J34" s="192">
        <v>1</v>
      </c>
      <c r="K34" s="205">
        <f t="shared" si="6"/>
        <v>124</v>
      </c>
      <c r="L34" s="184">
        <v>18.4</v>
      </c>
      <c r="M34" s="187">
        <f t="shared" si="4"/>
        <v>22.2485256</v>
      </c>
      <c r="N34" s="188">
        <f>F34*E9</f>
        <v>0</v>
      </c>
      <c r="O34" s="189">
        <f>G34*E10</f>
        <v>0</v>
      </c>
      <c r="P34" s="187">
        <f>O34+N34+M34</f>
        <v>22.2485256</v>
      </c>
      <c r="Q34" s="187">
        <f t="shared" si="5"/>
        <v>2758.8171744</v>
      </c>
    </row>
    <row r="35" spans="1:17" s="149" customFormat="1" ht="31.5" customHeight="1">
      <c r="A35" s="179">
        <v>18</v>
      </c>
      <c r="B35" s="199" t="s">
        <v>54</v>
      </c>
      <c r="C35" s="222" t="s">
        <v>145</v>
      </c>
      <c r="D35" s="223" t="s">
        <v>3</v>
      </c>
      <c r="E35" s="224">
        <v>2</v>
      </c>
      <c r="F35" s="192">
        <v>0</v>
      </c>
      <c r="G35" s="192">
        <v>0</v>
      </c>
      <c r="H35" s="185" t="s">
        <v>146</v>
      </c>
      <c r="I35" s="179" t="s">
        <v>3</v>
      </c>
      <c r="J35" s="192">
        <v>1</v>
      </c>
      <c r="K35" s="205">
        <f t="shared" si="6"/>
        <v>2</v>
      </c>
      <c r="L35" s="186">
        <v>42</v>
      </c>
      <c r="M35" s="187">
        <f t="shared" si="4"/>
        <v>50.78467800000001</v>
      </c>
      <c r="N35" s="188">
        <f>F35*E9</f>
        <v>0</v>
      </c>
      <c r="O35" s="189">
        <f>G35*E10</f>
        <v>0</v>
      </c>
      <c r="P35" s="187">
        <f>O35+N35+M35</f>
        <v>50.78467800000001</v>
      </c>
      <c r="Q35" s="187">
        <f>E35*P35</f>
        <v>101.56935600000001</v>
      </c>
    </row>
    <row r="36" spans="1:17" s="149" customFormat="1" ht="31.5" customHeight="1">
      <c r="A36" s="179">
        <v>19</v>
      </c>
      <c r="B36" s="199" t="s">
        <v>54</v>
      </c>
      <c r="C36" s="222" t="s">
        <v>147</v>
      </c>
      <c r="D36" s="223" t="s">
        <v>3</v>
      </c>
      <c r="E36" s="224">
        <v>2</v>
      </c>
      <c r="F36" s="192">
        <v>0</v>
      </c>
      <c r="G36" s="192">
        <v>0</v>
      </c>
      <c r="H36" s="185" t="s">
        <v>146</v>
      </c>
      <c r="I36" s="179" t="s">
        <v>3</v>
      </c>
      <c r="J36" s="192">
        <v>1</v>
      </c>
      <c r="K36" s="205">
        <f t="shared" si="6"/>
        <v>2</v>
      </c>
      <c r="L36" s="186">
        <v>25.17</v>
      </c>
      <c r="M36" s="187">
        <f t="shared" si="4"/>
        <v>30.434532030000003</v>
      </c>
      <c r="N36" s="188">
        <f>F36*E9</f>
        <v>0</v>
      </c>
      <c r="O36" s="189">
        <f>G36*E10</f>
        <v>0</v>
      </c>
      <c r="P36" s="187">
        <f aca="true" t="shared" si="7" ref="P36:P41">O36+N36+M36</f>
        <v>30.434532030000003</v>
      </c>
      <c r="Q36" s="187">
        <f t="shared" si="5"/>
        <v>60.86906406000001</v>
      </c>
    </row>
    <row r="37" spans="1:17" s="149" customFormat="1" ht="31.5" customHeight="1">
      <c r="A37" s="179">
        <v>20</v>
      </c>
      <c r="B37" s="199" t="s">
        <v>54</v>
      </c>
      <c r="C37" s="222" t="s">
        <v>148</v>
      </c>
      <c r="D37" s="223" t="s">
        <v>3</v>
      </c>
      <c r="E37" s="224">
        <v>14</v>
      </c>
      <c r="F37" s="192">
        <v>0</v>
      </c>
      <c r="G37" s="192">
        <v>0</v>
      </c>
      <c r="H37" s="185" t="s">
        <v>146</v>
      </c>
      <c r="I37" s="179" t="s">
        <v>3</v>
      </c>
      <c r="J37" s="192">
        <v>1</v>
      </c>
      <c r="K37" s="205">
        <f t="shared" si="6"/>
        <v>14</v>
      </c>
      <c r="L37" s="186">
        <v>18.33</v>
      </c>
      <c r="M37" s="187">
        <f t="shared" si="4"/>
        <v>22.16388447</v>
      </c>
      <c r="N37" s="188">
        <f>F37*E9</f>
        <v>0</v>
      </c>
      <c r="O37" s="189">
        <f>G37*E10</f>
        <v>0</v>
      </c>
      <c r="P37" s="187">
        <f t="shared" si="7"/>
        <v>22.16388447</v>
      </c>
      <c r="Q37" s="187">
        <f t="shared" si="5"/>
        <v>310.29438258</v>
      </c>
    </row>
    <row r="38" spans="1:17" s="149" customFormat="1" ht="31.5" customHeight="1">
      <c r="A38" s="179">
        <v>21</v>
      </c>
      <c r="B38" s="199" t="s">
        <v>54</v>
      </c>
      <c r="C38" s="222" t="s">
        <v>149</v>
      </c>
      <c r="D38" s="223" t="s">
        <v>3</v>
      </c>
      <c r="E38" s="224">
        <v>32</v>
      </c>
      <c r="F38" s="192">
        <v>0</v>
      </c>
      <c r="G38" s="192">
        <v>0</v>
      </c>
      <c r="H38" s="185" t="s">
        <v>146</v>
      </c>
      <c r="I38" s="179" t="s">
        <v>3</v>
      </c>
      <c r="J38" s="192">
        <v>1</v>
      </c>
      <c r="K38" s="205">
        <f t="shared" si="6"/>
        <v>32</v>
      </c>
      <c r="L38" s="186">
        <v>17.667</v>
      </c>
      <c r="M38" s="187">
        <f aca="true" t="shared" si="8" ref="M38:M50">J38*L38*1.209159</f>
        <v>21.362212053000004</v>
      </c>
      <c r="N38" s="188">
        <f>F38*E9</f>
        <v>0</v>
      </c>
      <c r="O38" s="189">
        <f>G38*E10</f>
        <v>0</v>
      </c>
      <c r="P38" s="187">
        <f t="shared" si="7"/>
        <v>21.362212053000004</v>
      </c>
      <c r="Q38" s="187">
        <f>E38*P38</f>
        <v>683.5907856960001</v>
      </c>
    </row>
    <row r="39" spans="1:17" s="149" customFormat="1" ht="45" customHeight="1">
      <c r="A39" s="179">
        <v>22</v>
      </c>
      <c r="B39" s="199" t="s">
        <v>54</v>
      </c>
      <c r="C39" s="225" t="s">
        <v>69</v>
      </c>
      <c r="D39" s="191" t="s">
        <v>3</v>
      </c>
      <c r="E39" s="221">
        <v>1</v>
      </c>
      <c r="F39" s="192">
        <v>0</v>
      </c>
      <c r="G39" s="192">
        <v>0</v>
      </c>
      <c r="H39" s="185" t="s">
        <v>150</v>
      </c>
      <c r="I39" s="179" t="s">
        <v>3</v>
      </c>
      <c r="J39" s="192">
        <v>1</v>
      </c>
      <c r="K39" s="205">
        <f t="shared" si="6"/>
        <v>1</v>
      </c>
      <c r="L39" s="226">
        <v>75</v>
      </c>
      <c r="M39" s="187">
        <f t="shared" si="8"/>
        <v>90.686925</v>
      </c>
      <c r="N39" s="188">
        <f>F39*E9</f>
        <v>0</v>
      </c>
      <c r="O39" s="189">
        <f>G39*E10</f>
        <v>0</v>
      </c>
      <c r="P39" s="187">
        <f t="shared" si="7"/>
        <v>90.686925</v>
      </c>
      <c r="Q39" s="187">
        <f>E39*P39</f>
        <v>90.686925</v>
      </c>
    </row>
    <row r="40" spans="1:17" s="149" customFormat="1" ht="45.75" customHeight="1">
      <c r="A40" s="179">
        <v>23</v>
      </c>
      <c r="B40" s="199" t="s">
        <v>54</v>
      </c>
      <c r="C40" s="225" t="s">
        <v>70</v>
      </c>
      <c r="D40" s="191" t="s">
        <v>3</v>
      </c>
      <c r="E40" s="221">
        <v>124</v>
      </c>
      <c r="F40" s="192">
        <v>0</v>
      </c>
      <c r="G40" s="192">
        <v>0</v>
      </c>
      <c r="H40" s="185" t="s">
        <v>150</v>
      </c>
      <c r="I40" s="179" t="s">
        <v>3</v>
      </c>
      <c r="J40" s="192">
        <v>1</v>
      </c>
      <c r="K40" s="205">
        <f t="shared" si="6"/>
        <v>124</v>
      </c>
      <c r="L40" s="227">
        <v>70.83</v>
      </c>
      <c r="M40" s="187">
        <f t="shared" si="8"/>
        <v>85.64473197000001</v>
      </c>
      <c r="N40" s="188">
        <f>F40*E9</f>
        <v>0</v>
      </c>
      <c r="O40" s="189">
        <f>G40*E10</f>
        <v>0</v>
      </c>
      <c r="P40" s="187">
        <f>O40+N40+M40</f>
        <v>85.64473197000001</v>
      </c>
      <c r="Q40" s="187">
        <f>E40*P40</f>
        <v>10619.946764280001</v>
      </c>
    </row>
    <row r="41" spans="1:17" s="149" customFormat="1" ht="24" customHeight="1">
      <c r="A41" s="179">
        <v>24</v>
      </c>
      <c r="B41" s="228" t="s">
        <v>54</v>
      </c>
      <c r="C41" s="206" t="s">
        <v>71</v>
      </c>
      <c r="D41" s="229" t="s">
        <v>38</v>
      </c>
      <c r="E41" s="184">
        <v>1.84</v>
      </c>
      <c r="F41" s="205">
        <v>0</v>
      </c>
      <c r="G41" s="205">
        <v>0</v>
      </c>
      <c r="H41" s="185" t="s">
        <v>61</v>
      </c>
      <c r="I41" s="185" t="s">
        <v>38</v>
      </c>
      <c r="J41" s="230">
        <v>1</v>
      </c>
      <c r="K41" s="187">
        <f t="shared" si="6"/>
        <v>1.84</v>
      </c>
      <c r="L41" s="184">
        <v>415</v>
      </c>
      <c r="M41" s="187">
        <f t="shared" si="8"/>
        <v>501.800985</v>
      </c>
      <c r="N41" s="188">
        <f>F41*E9</f>
        <v>0</v>
      </c>
      <c r="O41" s="189">
        <f>G41*E10</f>
        <v>0</v>
      </c>
      <c r="P41" s="178">
        <f>O41+N41+M41</f>
        <v>501.800985</v>
      </c>
      <c r="Q41" s="178">
        <f>E41*P41</f>
        <v>923.3138124000001</v>
      </c>
    </row>
    <row r="42" spans="1:17" s="149" customFormat="1" ht="30" customHeight="1">
      <c r="A42" s="494">
        <v>25</v>
      </c>
      <c r="B42" s="509" t="s">
        <v>74</v>
      </c>
      <c r="C42" s="510" t="s">
        <v>72</v>
      </c>
      <c r="D42" s="513" t="s">
        <v>38</v>
      </c>
      <c r="E42" s="516">
        <v>0.92</v>
      </c>
      <c r="F42" s="520">
        <v>0</v>
      </c>
      <c r="G42" s="520">
        <v>0</v>
      </c>
      <c r="H42" s="231" t="s">
        <v>58</v>
      </c>
      <c r="I42" s="231" t="s">
        <v>38</v>
      </c>
      <c r="J42" s="232">
        <v>1</v>
      </c>
      <c r="K42" s="233">
        <f t="shared" si="6"/>
        <v>0.92</v>
      </c>
      <c r="L42" s="184">
        <v>415</v>
      </c>
      <c r="M42" s="187">
        <f t="shared" si="8"/>
        <v>501.800985</v>
      </c>
      <c r="N42" s="484">
        <f>F42*E9</f>
        <v>0</v>
      </c>
      <c r="O42" s="487">
        <f>G42*E10</f>
        <v>0</v>
      </c>
      <c r="P42" s="234">
        <f>O42+N42+M42+M43+M44</f>
        <v>520.1301426174</v>
      </c>
      <c r="Q42" s="478">
        <f>E42*P42</f>
        <v>478.519731208008</v>
      </c>
    </row>
    <row r="43" spans="1:17" s="149" customFormat="1" ht="12.75">
      <c r="A43" s="495"/>
      <c r="B43" s="509"/>
      <c r="C43" s="511"/>
      <c r="D43" s="514"/>
      <c r="E43" s="517"/>
      <c r="F43" s="520"/>
      <c r="G43" s="520"/>
      <c r="H43" s="231" t="s">
        <v>55</v>
      </c>
      <c r="I43" s="231" t="s">
        <v>42</v>
      </c>
      <c r="J43" s="235">
        <v>2.4</v>
      </c>
      <c r="K43" s="233">
        <f>E42*J43</f>
        <v>2.208</v>
      </c>
      <c r="L43" s="184">
        <v>0.917</v>
      </c>
      <c r="M43" s="187">
        <f t="shared" si="8"/>
        <v>2.6611171272000003</v>
      </c>
      <c r="N43" s="485"/>
      <c r="O43" s="488"/>
      <c r="P43" s="236"/>
      <c r="Q43" s="479"/>
    </row>
    <row r="44" spans="1:17" s="149" customFormat="1" ht="12.75">
      <c r="A44" s="496"/>
      <c r="B44" s="509"/>
      <c r="C44" s="512"/>
      <c r="D44" s="515"/>
      <c r="E44" s="518"/>
      <c r="F44" s="520"/>
      <c r="G44" s="520"/>
      <c r="H44" s="231" t="s">
        <v>75</v>
      </c>
      <c r="I44" s="231" t="s">
        <v>42</v>
      </c>
      <c r="J44" s="235">
        <v>13.4</v>
      </c>
      <c r="K44" s="233">
        <f>E42*J44</f>
        <v>12.328000000000001</v>
      </c>
      <c r="L44" s="184">
        <v>0.967</v>
      </c>
      <c r="M44" s="187">
        <f t="shared" si="8"/>
        <v>15.668040490200003</v>
      </c>
      <c r="N44" s="486"/>
      <c r="O44" s="489"/>
      <c r="P44" s="238"/>
      <c r="Q44" s="480"/>
    </row>
    <row r="45" spans="1:17" s="149" customFormat="1" ht="45" customHeight="1">
      <c r="A45" s="239">
        <v>26</v>
      </c>
      <c r="B45" s="240" t="s">
        <v>156</v>
      </c>
      <c r="C45" s="210" t="s">
        <v>153</v>
      </c>
      <c r="D45" s="229" t="s">
        <v>57</v>
      </c>
      <c r="E45" s="237">
        <v>1.222</v>
      </c>
      <c r="F45" s="235">
        <v>17.1</v>
      </c>
      <c r="G45" s="232">
        <v>0</v>
      </c>
      <c r="H45" s="231" t="s">
        <v>50</v>
      </c>
      <c r="I45" s="179" t="s">
        <v>283</v>
      </c>
      <c r="J45" s="232">
        <v>188</v>
      </c>
      <c r="K45" s="178">
        <f>E45*J45</f>
        <v>229.736</v>
      </c>
      <c r="L45" s="176">
        <v>0.16</v>
      </c>
      <c r="M45" s="187">
        <f t="shared" si="8"/>
        <v>36.37150272</v>
      </c>
      <c r="N45" s="188">
        <f>F45*E9</f>
        <v>30.516147000000004</v>
      </c>
      <c r="O45" s="189">
        <f>G45*E10</f>
        <v>0</v>
      </c>
      <c r="P45" s="178">
        <f>O45+N45+M45</f>
        <v>66.88764972000001</v>
      </c>
      <c r="Q45" s="178">
        <f>E45*P45</f>
        <v>81.73670795784001</v>
      </c>
    </row>
    <row r="46" spans="1:17" s="149" customFormat="1" ht="48" customHeight="1">
      <c r="A46" s="179">
        <v>27</v>
      </c>
      <c r="B46" s="240" t="s">
        <v>157</v>
      </c>
      <c r="C46" s="206" t="s">
        <v>154</v>
      </c>
      <c r="D46" s="229" t="s">
        <v>57</v>
      </c>
      <c r="E46" s="177">
        <v>1.961</v>
      </c>
      <c r="F46" s="235">
        <v>17.1</v>
      </c>
      <c r="G46" s="232">
        <v>0</v>
      </c>
      <c r="H46" s="231" t="s">
        <v>50</v>
      </c>
      <c r="I46" s="179" t="s">
        <v>283</v>
      </c>
      <c r="J46" s="192">
        <v>106</v>
      </c>
      <c r="K46" s="178">
        <f>E46*J46</f>
        <v>207.866</v>
      </c>
      <c r="L46" s="176">
        <v>0.16</v>
      </c>
      <c r="M46" s="187">
        <f t="shared" si="8"/>
        <v>20.507336640000002</v>
      </c>
      <c r="N46" s="188">
        <f>F46*E9</f>
        <v>30.516147000000004</v>
      </c>
      <c r="O46" s="189">
        <f>G46*E10</f>
        <v>0</v>
      </c>
      <c r="P46" s="178">
        <f>O46+N46+M46</f>
        <v>51.02348364000001</v>
      </c>
      <c r="Q46" s="178">
        <f>E46*P46</f>
        <v>100.05705141804002</v>
      </c>
    </row>
    <row r="47" spans="1:17" s="149" customFormat="1" ht="39" customHeight="1">
      <c r="A47" s="179">
        <v>28</v>
      </c>
      <c r="B47" s="209" t="s">
        <v>76</v>
      </c>
      <c r="C47" s="206" t="s">
        <v>73</v>
      </c>
      <c r="D47" s="201" t="s">
        <v>283</v>
      </c>
      <c r="E47" s="192">
        <v>509.4</v>
      </c>
      <c r="F47" s="186">
        <v>0.89</v>
      </c>
      <c r="G47" s="205">
        <v>0</v>
      </c>
      <c r="H47" s="179" t="s">
        <v>49</v>
      </c>
      <c r="I47" s="179" t="s">
        <v>283</v>
      </c>
      <c r="J47" s="186">
        <v>1.1</v>
      </c>
      <c r="K47" s="208">
        <f>E47*J47</f>
        <v>560.34</v>
      </c>
      <c r="L47" s="184">
        <v>1.683</v>
      </c>
      <c r="M47" s="187">
        <f t="shared" si="8"/>
        <v>2.2385160567000004</v>
      </c>
      <c r="N47" s="188">
        <f>F47*E9</f>
        <v>1.5882673</v>
      </c>
      <c r="O47" s="189">
        <f>G47*E10</f>
        <v>0</v>
      </c>
      <c r="P47" s="178">
        <f>O47+N47+M47</f>
        <v>3.8267833567000005</v>
      </c>
      <c r="Q47" s="178">
        <f>E47*P47</f>
        <v>1949.3634419029802</v>
      </c>
    </row>
    <row r="48" spans="1:17" s="149" customFormat="1" ht="21" customHeight="1">
      <c r="A48" s="179">
        <v>29</v>
      </c>
      <c r="B48" s="203" t="s">
        <v>59</v>
      </c>
      <c r="C48" s="206" t="s">
        <v>77</v>
      </c>
      <c r="D48" s="201" t="s">
        <v>281</v>
      </c>
      <c r="E48" s="202">
        <v>1.422</v>
      </c>
      <c r="F48" s="205">
        <v>0</v>
      </c>
      <c r="G48" s="205">
        <v>25</v>
      </c>
      <c r="H48" s="179"/>
      <c r="I48" s="179"/>
      <c r="J48" s="186"/>
      <c r="K48" s="178">
        <f>E48*J48</f>
        <v>0</v>
      </c>
      <c r="L48" s="176"/>
      <c r="M48" s="187">
        <f t="shared" si="8"/>
        <v>0</v>
      </c>
      <c r="N48" s="188">
        <f>F48*E9</f>
        <v>0</v>
      </c>
      <c r="O48" s="189">
        <f>G48*E10</f>
        <v>63.758</v>
      </c>
      <c r="P48" s="178">
        <f>O48+N48+M48</f>
        <v>63.758</v>
      </c>
      <c r="Q48" s="178">
        <f>E48*P48</f>
        <v>90.663876</v>
      </c>
    </row>
    <row r="49" spans="1:17" s="149" customFormat="1" ht="24" customHeight="1">
      <c r="A49" s="494">
        <v>30</v>
      </c>
      <c r="B49" s="521" t="s">
        <v>60</v>
      </c>
      <c r="C49" s="522" t="s">
        <v>152</v>
      </c>
      <c r="D49" s="524" t="s">
        <v>288</v>
      </c>
      <c r="E49" s="526">
        <v>1.88</v>
      </c>
      <c r="F49" s="519">
        <v>21.4</v>
      </c>
      <c r="G49" s="519">
        <v>0.03</v>
      </c>
      <c r="H49" s="213" t="s">
        <v>151</v>
      </c>
      <c r="I49" s="179" t="s">
        <v>42</v>
      </c>
      <c r="J49" s="186">
        <v>24.6</v>
      </c>
      <c r="K49" s="187">
        <f>E49*J49</f>
        <v>46.248</v>
      </c>
      <c r="L49" s="184">
        <v>0.707</v>
      </c>
      <c r="M49" s="187">
        <f t="shared" si="8"/>
        <v>21.0299351598</v>
      </c>
      <c r="N49" s="484">
        <f>F49*E9</f>
        <v>38.189797999999996</v>
      </c>
      <c r="O49" s="487">
        <f>G49*E10</f>
        <v>0.0765096</v>
      </c>
      <c r="P49" s="234">
        <f>O49+N49+M49+M50</f>
        <v>62.5348542254</v>
      </c>
      <c r="Q49" s="478">
        <f>E49*P49</f>
        <v>117.565525943752</v>
      </c>
    </row>
    <row r="50" spans="1:17" s="149" customFormat="1" ht="18" customHeight="1">
      <c r="A50" s="496"/>
      <c r="B50" s="521"/>
      <c r="C50" s="523"/>
      <c r="D50" s="525"/>
      <c r="E50" s="527"/>
      <c r="F50" s="519"/>
      <c r="G50" s="519"/>
      <c r="H50" s="179" t="s">
        <v>56</v>
      </c>
      <c r="I50" s="179" t="s">
        <v>42</v>
      </c>
      <c r="J50" s="186">
        <v>2.7</v>
      </c>
      <c r="K50" s="187">
        <f>E49*J50</f>
        <v>5.076</v>
      </c>
      <c r="L50" s="184">
        <v>0.992</v>
      </c>
      <c r="M50" s="187">
        <f t="shared" si="8"/>
        <v>3.2386114656000005</v>
      </c>
      <c r="N50" s="486"/>
      <c r="O50" s="489"/>
      <c r="P50" s="238"/>
      <c r="Q50" s="480"/>
    </row>
    <row r="51" spans="1:17" s="149" customFormat="1" ht="14.25" customHeight="1">
      <c r="A51" s="170"/>
      <c r="B51" s="171"/>
      <c r="C51" s="241" t="s">
        <v>32</v>
      </c>
      <c r="D51" s="242"/>
      <c r="E51" s="243"/>
      <c r="F51" s="244"/>
      <c r="G51" s="244"/>
      <c r="H51" s="241"/>
      <c r="I51" s="242"/>
      <c r="J51" s="245"/>
      <c r="K51" s="246"/>
      <c r="L51" s="246"/>
      <c r="M51" s="247"/>
      <c r="N51" s="246"/>
      <c r="O51" s="246"/>
      <c r="P51" s="246"/>
      <c r="Q51" s="248">
        <f>SUM(Q15:Q50)</f>
        <v>62763.36659824838</v>
      </c>
    </row>
    <row r="52" spans="1:17" s="149" customFormat="1" ht="15" customHeight="1">
      <c r="A52" s="170"/>
      <c r="B52" s="171"/>
      <c r="C52" s="249" t="s">
        <v>34</v>
      </c>
      <c r="D52" s="242"/>
      <c r="E52" s="243"/>
      <c r="F52" s="244"/>
      <c r="G52" s="244"/>
      <c r="H52" s="241"/>
      <c r="I52" s="242"/>
      <c r="J52" s="245"/>
      <c r="K52" s="246"/>
      <c r="L52" s="246"/>
      <c r="M52" s="247"/>
      <c r="N52" s="246"/>
      <c r="O52" s="246"/>
      <c r="P52" s="246"/>
      <c r="Q52" s="248">
        <f>Q51*1.133</f>
        <v>71110.89435581541</v>
      </c>
    </row>
    <row r="53" spans="1:17" s="149" customFormat="1" ht="15.75" customHeight="1">
      <c r="A53" s="170"/>
      <c r="B53" s="171"/>
      <c r="C53" s="249" t="s">
        <v>33</v>
      </c>
      <c r="D53" s="249"/>
      <c r="E53" s="250"/>
      <c r="F53" s="251"/>
      <c r="G53" s="251"/>
      <c r="H53" s="249"/>
      <c r="I53" s="249"/>
      <c r="J53" s="249"/>
      <c r="K53" s="252"/>
      <c r="L53" s="249"/>
      <c r="M53" s="247"/>
      <c r="N53" s="252"/>
      <c r="O53" s="252"/>
      <c r="P53" s="252"/>
      <c r="Q53" s="248">
        <f>Q52*1.11</f>
        <v>78933.09273495512</v>
      </c>
    </row>
    <row r="54" spans="1:17" ht="14.25" customHeight="1">
      <c r="A54" s="253"/>
      <c r="B54" s="254"/>
      <c r="C54" s="255"/>
      <c r="D54" s="255"/>
      <c r="E54" s="256"/>
      <c r="F54" s="255"/>
      <c r="G54" s="255"/>
      <c r="H54" s="255"/>
      <c r="I54" s="255"/>
      <c r="J54" s="255"/>
      <c r="K54" s="257"/>
      <c r="L54" s="255"/>
      <c r="M54" s="258"/>
      <c r="N54" s="257"/>
      <c r="O54" s="257"/>
      <c r="P54" s="257"/>
      <c r="Q54" s="259"/>
    </row>
    <row r="55" spans="1:17" ht="14.25" customHeight="1">
      <c r="A55" s="253"/>
      <c r="B55" s="254"/>
      <c r="C55" s="255"/>
      <c r="D55" s="255"/>
      <c r="E55" s="256"/>
      <c r="F55" s="255"/>
      <c r="G55" s="255"/>
      <c r="H55" s="255"/>
      <c r="I55" s="255"/>
      <c r="J55" s="255"/>
      <c r="K55" s="257"/>
      <c r="L55" s="255"/>
      <c r="M55" s="258"/>
      <c r="N55" s="257"/>
      <c r="O55" s="257"/>
      <c r="P55" s="257"/>
      <c r="Q55" s="257"/>
    </row>
    <row r="56" spans="1:17" ht="14.25" customHeight="1">
      <c r="A56" s="260"/>
      <c r="B56" s="261"/>
      <c r="C56" s="490" t="s">
        <v>260</v>
      </c>
      <c r="D56" s="490"/>
      <c r="E56" s="490"/>
      <c r="F56" s="490"/>
      <c r="G56" s="490"/>
      <c r="H56" s="260"/>
      <c r="I56" s="260"/>
      <c r="J56" s="490" t="s">
        <v>298</v>
      </c>
      <c r="K56" s="490"/>
      <c r="L56" s="490"/>
      <c r="M56" s="490"/>
      <c r="N56" s="490"/>
      <c r="O56" s="490"/>
      <c r="P56" s="490"/>
      <c r="Q56" s="262"/>
    </row>
    <row r="58" spans="12:17" ht="14.25" customHeight="1">
      <c r="L58" s="264"/>
      <c r="M58" s="258"/>
      <c r="N58" s="265"/>
      <c r="O58" s="265"/>
      <c r="P58" s="266"/>
      <c r="Q58" s="266"/>
    </row>
  </sheetData>
  <sheetProtection/>
  <mergeCells count="49">
    <mergeCell ref="A49:A50"/>
    <mergeCell ref="N49:N50"/>
    <mergeCell ref="O49:O50"/>
    <mergeCell ref="Q49:Q50"/>
    <mergeCell ref="B49:B50"/>
    <mergeCell ref="C49:C50"/>
    <mergeCell ref="D49:D50"/>
    <mergeCell ref="E49:E50"/>
    <mergeCell ref="F49:F50"/>
    <mergeCell ref="C42:C44"/>
    <mergeCell ref="D42:D44"/>
    <mergeCell ref="E42:E44"/>
    <mergeCell ref="G49:G50"/>
    <mergeCell ref="F42:F44"/>
    <mergeCell ref="G42:G44"/>
    <mergeCell ref="A42:A44"/>
    <mergeCell ref="Q42:Q44"/>
    <mergeCell ref="B29:B31"/>
    <mergeCell ref="C29:C31"/>
    <mergeCell ref="D29:D31"/>
    <mergeCell ref="E29:E31"/>
    <mergeCell ref="N42:N44"/>
    <mergeCell ref="O42:O44"/>
    <mergeCell ref="A29:A31"/>
    <mergeCell ref="B42:B44"/>
    <mergeCell ref="C56:E56"/>
    <mergeCell ref="J56:P56"/>
    <mergeCell ref="L6:O6"/>
    <mergeCell ref="A12:A13"/>
    <mergeCell ref="B12:B13"/>
    <mergeCell ref="C12:C13"/>
    <mergeCell ref="D12:D13"/>
    <mergeCell ref="E12:E13"/>
    <mergeCell ref="F12:G12"/>
    <mergeCell ref="H12:H13"/>
    <mergeCell ref="Q29:Q31"/>
    <mergeCell ref="F29:F31"/>
    <mergeCell ref="G29:G31"/>
    <mergeCell ref="N29:N31"/>
    <mergeCell ref="O29:O31"/>
    <mergeCell ref="F56:G56"/>
    <mergeCell ref="P29:P31"/>
    <mergeCell ref="A1:Q1"/>
    <mergeCell ref="A3:Q3"/>
    <mergeCell ref="A4:Q4"/>
    <mergeCell ref="A5:Q5"/>
    <mergeCell ref="M12:O12"/>
    <mergeCell ref="P12:Q12"/>
    <mergeCell ref="I12:L12"/>
  </mergeCells>
  <printOptions horizontalCentered="1"/>
  <pageMargins left="0.38" right="0.3" top="0.95" bottom="0.42" header="0.36" footer="0.19"/>
  <pageSetup horizontalDpi="600" verticalDpi="600" orientation="landscape" paperSize="9" r:id="rId2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workbookViewId="0" topLeftCell="A49">
      <selection activeCell="P36" sqref="P36"/>
    </sheetView>
  </sheetViews>
  <sheetFormatPr defaultColWidth="9.140625" defaultRowHeight="14.25" customHeight="1"/>
  <cols>
    <col min="1" max="1" width="2.57421875" style="146" customWidth="1"/>
    <col min="2" max="2" width="6.7109375" style="263" customWidth="1"/>
    <col min="3" max="3" width="36.57421875" style="146" customWidth="1"/>
    <col min="4" max="4" width="5.421875" style="146" customWidth="1"/>
    <col min="5" max="5" width="8.140625" style="146" customWidth="1"/>
    <col min="6" max="6" width="5.7109375" style="146" customWidth="1"/>
    <col min="7" max="7" width="6.57421875" style="146" customWidth="1"/>
    <col min="8" max="8" width="11.57421875" style="146" customWidth="1"/>
    <col min="9" max="9" width="4.57421875" style="146" customWidth="1"/>
    <col min="10" max="10" width="5.421875" style="146" customWidth="1"/>
    <col min="11" max="11" width="7.140625" style="146" customWidth="1"/>
    <col min="12" max="12" width="6.421875" style="146" customWidth="1"/>
    <col min="13" max="13" width="6.57421875" style="146" customWidth="1"/>
    <col min="14" max="14" width="5.421875" style="146" customWidth="1"/>
    <col min="15" max="15" width="6.140625" style="146" customWidth="1"/>
    <col min="16" max="16" width="8.140625" style="146" customWidth="1"/>
    <col min="17" max="17" width="9.421875" style="146" customWidth="1"/>
    <col min="18" max="16384" width="9.140625" style="144" customWidth="1"/>
  </cols>
  <sheetData>
    <row r="1" spans="1:17" s="146" customFormat="1" ht="15.75" customHeight="1">
      <c r="A1" s="471" t="s">
        <v>296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s="146" customFormat="1" ht="12" customHeight="1">
      <c r="A2" s="473" t="s">
        <v>159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14.25" customHeight="1">
      <c r="A3" s="529" t="s">
        <v>230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</row>
    <row r="4" spans="1:17" ht="10.5" customHeight="1">
      <c r="A4" s="162"/>
      <c r="B4" s="163"/>
      <c r="C4" s="162"/>
      <c r="D4" s="162"/>
      <c r="E4" s="162"/>
      <c r="F4" s="162"/>
      <c r="G4" s="162"/>
      <c r="H4" s="162"/>
      <c r="I4" s="162"/>
      <c r="J4" s="162"/>
      <c r="K4" s="162"/>
      <c r="L4" s="491" t="s">
        <v>30</v>
      </c>
      <c r="M4" s="491"/>
      <c r="N4" s="491"/>
      <c r="O4" s="491"/>
      <c r="P4" s="164">
        <f>+Q66</f>
        <v>14367.905994929099</v>
      </c>
      <c r="Q4" s="162" t="s">
        <v>31</v>
      </c>
    </row>
    <row r="5" spans="1:17" ht="10.5" customHeight="1">
      <c r="A5" s="162"/>
      <c r="B5" s="163"/>
      <c r="C5" s="165" t="s">
        <v>24</v>
      </c>
      <c r="D5" s="162"/>
      <c r="E5" s="166">
        <v>201679</v>
      </c>
      <c r="F5" s="167" t="s">
        <v>29</v>
      </c>
      <c r="G5" s="168" t="s">
        <v>306</v>
      </c>
      <c r="H5" s="168"/>
      <c r="I5" s="162"/>
      <c r="J5" s="162"/>
      <c r="K5" s="162"/>
      <c r="L5" s="162"/>
      <c r="M5" s="162"/>
      <c r="N5" s="162"/>
      <c r="O5" s="162"/>
      <c r="P5" s="162"/>
      <c r="Q5" s="162"/>
    </row>
    <row r="6" spans="1:17" ht="12.75">
      <c r="A6" s="162"/>
      <c r="B6" s="163"/>
      <c r="C6" s="165" t="s">
        <v>25</v>
      </c>
      <c r="D6" s="162"/>
      <c r="E6" s="168"/>
      <c r="F6" s="168"/>
      <c r="G6" s="168"/>
      <c r="H6" s="168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10.5" customHeight="1">
      <c r="A7" s="162"/>
      <c r="B7" s="163"/>
      <c r="C7" s="165" t="s">
        <v>26</v>
      </c>
      <c r="D7" s="162"/>
      <c r="E7" s="167">
        <v>1.78457</v>
      </c>
      <c r="F7" s="169"/>
      <c r="G7" s="168"/>
      <c r="H7" s="168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9.75" customHeight="1">
      <c r="A8" s="162"/>
      <c r="B8" s="163"/>
      <c r="C8" s="165" t="s">
        <v>27</v>
      </c>
      <c r="D8" s="162"/>
      <c r="E8" s="167">
        <v>2.55032</v>
      </c>
      <c r="F8" s="169"/>
      <c r="G8" s="168"/>
      <c r="H8" s="168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150" customFormat="1" ht="12.75">
      <c r="A9" s="162"/>
      <c r="B9" s="163"/>
      <c r="C9" s="165" t="s">
        <v>28</v>
      </c>
      <c r="D9" s="162"/>
      <c r="E9" s="167" t="s">
        <v>65</v>
      </c>
      <c r="F9" s="167"/>
      <c r="G9" s="167"/>
      <c r="H9" s="167"/>
      <c r="I9" s="162"/>
      <c r="J9" s="162"/>
      <c r="K9" s="162"/>
      <c r="L9" s="162"/>
      <c r="M9" s="162"/>
      <c r="N9" s="162"/>
      <c r="O9" s="162"/>
      <c r="P9" s="162"/>
      <c r="Q9" s="162"/>
    </row>
    <row r="10" spans="1:17" s="4" customFormat="1" ht="21" customHeight="1">
      <c r="A10" s="477" t="s">
        <v>4</v>
      </c>
      <c r="B10" s="492" t="s">
        <v>5</v>
      </c>
      <c r="C10" s="477" t="s">
        <v>6</v>
      </c>
      <c r="D10" s="477" t="s">
        <v>7</v>
      </c>
      <c r="E10" s="493" t="s">
        <v>8</v>
      </c>
      <c r="F10" s="493" t="s">
        <v>9</v>
      </c>
      <c r="G10" s="493"/>
      <c r="H10" s="477" t="s">
        <v>12</v>
      </c>
      <c r="I10" s="477" t="s">
        <v>13</v>
      </c>
      <c r="J10" s="477"/>
      <c r="K10" s="477"/>
      <c r="L10" s="477"/>
      <c r="M10" s="477" t="s">
        <v>18</v>
      </c>
      <c r="N10" s="477"/>
      <c r="O10" s="477"/>
      <c r="P10" s="477" t="s">
        <v>23</v>
      </c>
      <c r="Q10" s="477"/>
    </row>
    <row r="11" spans="1:17" ht="30.75" customHeight="1">
      <c r="A11" s="477"/>
      <c r="B11" s="492"/>
      <c r="C11" s="477"/>
      <c r="D11" s="477"/>
      <c r="E11" s="493"/>
      <c r="F11" s="172" t="s">
        <v>10</v>
      </c>
      <c r="G11" s="172" t="s">
        <v>11</v>
      </c>
      <c r="H11" s="477"/>
      <c r="I11" s="172" t="s">
        <v>14</v>
      </c>
      <c r="J11" s="172" t="s">
        <v>15</v>
      </c>
      <c r="K11" s="172" t="s">
        <v>16</v>
      </c>
      <c r="L11" s="172" t="s">
        <v>17</v>
      </c>
      <c r="M11" s="170" t="s">
        <v>19</v>
      </c>
      <c r="N11" s="170" t="s">
        <v>20</v>
      </c>
      <c r="O11" s="170" t="s">
        <v>21</v>
      </c>
      <c r="P11" s="170" t="s">
        <v>22</v>
      </c>
      <c r="Q11" s="170" t="s">
        <v>37</v>
      </c>
    </row>
    <row r="12" spans="1:17" ht="12.75">
      <c r="A12" s="25">
        <v>1</v>
      </c>
      <c r="B12" s="36">
        <v>2</v>
      </c>
      <c r="C12" s="25">
        <v>3</v>
      </c>
      <c r="D12" s="25">
        <v>4</v>
      </c>
      <c r="E12" s="27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</row>
    <row r="13" spans="1:17" s="149" customFormat="1" ht="15" customHeight="1">
      <c r="A13" s="170"/>
      <c r="B13" s="171"/>
      <c r="C13" s="173" t="s">
        <v>161</v>
      </c>
      <c r="D13" s="174"/>
      <c r="E13" s="175"/>
      <c r="F13" s="176"/>
      <c r="G13" s="176"/>
      <c r="H13" s="170"/>
      <c r="I13" s="170"/>
      <c r="J13" s="172"/>
      <c r="K13" s="172"/>
      <c r="L13" s="177"/>
      <c r="M13" s="178"/>
      <c r="N13" s="176"/>
      <c r="O13" s="178"/>
      <c r="P13" s="178"/>
      <c r="Q13" s="176"/>
    </row>
    <row r="14" spans="1:17" s="149" customFormat="1" ht="22.5" customHeight="1">
      <c r="A14" s="179">
        <v>1</v>
      </c>
      <c r="B14" s="180" t="s">
        <v>182</v>
      </c>
      <c r="C14" s="267" t="s">
        <v>166</v>
      </c>
      <c r="D14" s="197" t="s">
        <v>288</v>
      </c>
      <c r="E14" s="268">
        <v>7</v>
      </c>
      <c r="F14" s="192">
        <v>0</v>
      </c>
      <c r="G14" s="184">
        <v>0.45</v>
      </c>
      <c r="H14" s="179"/>
      <c r="I14" s="185"/>
      <c r="J14" s="186"/>
      <c r="K14" s="187">
        <f>E14*J14</f>
        <v>0</v>
      </c>
      <c r="L14" s="186"/>
      <c r="M14" s="187">
        <f>J14*L14*1.209159</f>
        <v>0</v>
      </c>
      <c r="N14" s="188">
        <f>F14*E7</f>
        <v>0</v>
      </c>
      <c r="O14" s="189">
        <f>G14*E8</f>
        <v>1.147644</v>
      </c>
      <c r="P14" s="187">
        <v>1.071486</v>
      </c>
      <c r="Q14" s="187">
        <f>E14*P14</f>
        <v>7.500401999999999</v>
      </c>
    </row>
    <row r="15" spans="1:17" s="149" customFormat="1" ht="38.25">
      <c r="A15" s="179">
        <v>2</v>
      </c>
      <c r="B15" s="180" t="s">
        <v>181</v>
      </c>
      <c r="C15" s="267" t="s">
        <v>180</v>
      </c>
      <c r="D15" s="268" t="s">
        <v>282</v>
      </c>
      <c r="E15" s="269">
        <v>0.125</v>
      </c>
      <c r="F15" s="192">
        <v>194</v>
      </c>
      <c r="G15" s="270">
        <v>0</v>
      </c>
      <c r="H15" s="179"/>
      <c r="I15" s="185"/>
      <c r="J15" s="186"/>
      <c r="K15" s="187">
        <f>E15*J15</f>
        <v>0</v>
      </c>
      <c r="L15" s="186"/>
      <c r="M15" s="187">
        <f>J15*L15*1.209159</f>
        <v>0</v>
      </c>
      <c r="N15" s="188">
        <f>F15*E7</f>
        <v>346.20658</v>
      </c>
      <c r="O15" s="189">
        <f>G15*E8</f>
        <v>0</v>
      </c>
      <c r="P15" s="187">
        <f>O15+N15+M15</f>
        <v>346.20658</v>
      </c>
      <c r="Q15" s="187">
        <f>E15*P15</f>
        <v>43.2758225</v>
      </c>
    </row>
    <row r="16" spans="1:17" s="149" customFormat="1" ht="10.5" customHeight="1">
      <c r="A16" s="494">
        <v>3</v>
      </c>
      <c r="B16" s="540" t="s">
        <v>183</v>
      </c>
      <c r="C16" s="534" t="s">
        <v>162</v>
      </c>
      <c r="D16" s="530" t="s">
        <v>285</v>
      </c>
      <c r="E16" s="530">
        <v>15.6</v>
      </c>
      <c r="F16" s="533">
        <v>2.25</v>
      </c>
      <c r="G16" s="533">
        <v>1.37</v>
      </c>
      <c r="H16" s="126" t="s">
        <v>51</v>
      </c>
      <c r="I16" s="179" t="s">
        <v>283</v>
      </c>
      <c r="J16" s="186">
        <v>1.02</v>
      </c>
      <c r="K16" s="187">
        <f>E16*J16</f>
        <v>15.911999999999999</v>
      </c>
      <c r="L16" s="183">
        <v>28.14</v>
      </c>
      <c r="M16" s="187">
        <f>J16*L16*1.209159</f>
        <v>34.7062489452</v>
      </c>
      <c r="N16" s="484">
        <f>F16*E7</f>
        <v>4.0152825</v>
      </c>
      <c r="O16" s="487">
        <f>G16*E8</f>
        <v>3.4939384000000007</v>
      </c>
      <c r="P16" s="478">
        <f>O16+N16+M16+M17+M18</f>
        <v>46.12466517313301</v>
      </c>
      <c r="Q16" s="478">
        <f>E16*P16</f>
        <v>719.544776700875</v>
      </c>
    </row>
    <row r="17" spans="1:17" s="149" customFormat="1" ht="10.5" customHeight="1">
      <c r="A17" s="495"/>
      <c r="B17" s="541"/>
      <c r="C17" s="543"/>
      <c r="D17" s="531"/>
      <c r="E17" s="531"/>
      <c r="F17" s="533"/>
      <c r="G17" s="533"/>
      <c r="H17" s="126" t="s">
        <v>52</v>
      </c>
      <c r="I17" s="179" t="s">
        <v>287</v>
      </c>
      <c r="J17" s="183">
        <v>0.803</v>
      </c>
      <c r="K17" s="187">
        <f>E16*J17</f>
        <v>12.5268</v>
      </c>
      <c r="L17" s="176">
        <v>3.5</v>
      </c>
      <c r="M17" s="187">
        <f>J17*L17*1.209159</f>
        <v>3.3983413695000007</v>
      </c>
      <c r="N17" s="485"/>
      <c r="O17" s="488"/>
      <c r="P17" s="479"/>
      <c r="Q17" s="479"/>
    </row>
    <row r="18" spans="1:17" s="149" customFormat="1" ht="9.75" customHeight="1">
      <c r="A18" s="496"/>
      <c r="B18" s="542"/>
      <c r="C18" s="535"/>
      <c r="D18" s="532"/>
      <c r="E18" s="532"/>
      <c r="F18" s="533"/>
      <c r="G18" s="533"/>
      <c r="H18" s="126" t="s">
        <v>53</v>
      </c>
      <c r="I18" s="179" t="s">
        <v>283</v>
      </c>
      <c r="J18" s="271">
        <v>0.0039</v>
      </c>
      <c r="K18" s="187">
        <f>E16*J18</f>
        <v>0.06084</v>
      </c>
      <c r="L18" s="176">
        <v>108.33</v>
      </c>
      <c r="M18" s="187">
        <f>J18*L18*1.209159</f>
        <v>0.5108539584330001</v>
      </c>
      <c r="N18" s="486"/>
      <c r="O18" s="489"/>
      <c r="P18" s="480"/>
      <c r="Q18" s="480"/>
    </row>
    <row r="19" spans="1:17" s="149" customFormat="1" ht="26.25" customHeight="1">
      <c r="A19" s="179">
        <v>4</v>
      </c>
      <c r="B19" s="199" t="s">
        <v>177</v>
      </c>
      <c r="C19" s="267" t="s">
        <v>167</v>
      </c>
      <c r="D19" s="268" t="s">
        <v>42</v>
      </c>
      <c r="E19" s="268">
        <v>815.7</v>
      </c>
      <c r="F19" s="270">
        <v>0</v>
      </c>
      <c r="G19" s="270">
        <v>0</v>
      </c>
      <c r="H19" s="179" t="s">
        <v>178</v>
      </c>
      <c r="I19" s="185" t="s">
        <v>42</v>
      </c>
      <c r="J19" s="205">
        <v>1</v>
      </c>
      <c r="K19" s="193">
        <f aca="true" t="shared" si="0" ref="K19:K25">E19*J19</f>
        <v>815.7</v>
      </c>
      <c r="L19" s="186">
        <v>0.4</v>
      </c>
      <c r="M19" s="187">
        <f aca="true" t="shared" si="1" ref="M19:M26">J19*L19*1.209159</f>
        <v>0.4836636000000001</v>
      </c>
      <c r="N19" s="188">
        <f>F19*E7</f>
        <v>0</v>
      </c>
      <c r="O19" s="189">
        <f>G19*E8</f>
        <v>0</v>
      </c>
      <c r="P19" s="187">
        <f aca="true" t="shared" si="2" ref="P19:P24">O19+N19+M19</f>
        <v>0.4836636000000001</v>
      </c>
      <c r="Q19" s="187">
        <f aca="true" t="shared" si="3" ref="Q19:Q24">E19*P19</f>
        <v>394.5243985200001</v>
      </c>
    </row>
    <row r="20" spans="1:17" s="149" customFormat="1" ht="26.25" customHeight="1">
      <c r="A20" s="179">
        <v>5</v>
      </c>
      <c r="B20" s="199" t="s">
        <v>177</v>
      </c>
      <c r="C20" s="267" t="s">
        <v>168</v>
      </c>
      <c r="D20" s="268" t="s">
        <v>42</v>
      </c>
      <c r="E20" s="268">
        <v>807.5</v>
      </c>
      <c r="F20" s="270">
        <v>0</v>
      </c>
      <c r="G20" s="270">
        <v>0</v>
      </c>
      <c r="H20" s="179" t="s">
        <v>179</v>
      </c>
      <c r="I20" s="185" t="s">
        <v>42</v>
      </c>
      <c r="J20" s="205">
        <v>1</v>
      </c>
      <c r="K20" s="193">
        <f t="shared" si="0"/>
        <v>807.5</v>
      </c>
      <c r="L20" s="186">
        <v>0.4</v>
      </c>
      <c r="M20" s="187">
        <f t="shared" si="1"/>
        <v>0.4836636000000001</v>
      </c>
      <c r="N20" s="188">
        <f>F20*E7</f>
        <v>0</v>
      </c>
      <c r="O20" s="189">
        <f>G20*E8</f>
        <v>0</v>
      </c>
      <c r="P20" s="187">
        <f t="shared" si="2"/>
        <v>0.4836636000000001</v>
      </c>
      <c r="Q20" s="187">
        <f t="shared" si="3"/>
        <v>390.55835700000006</v>
      </c>
    </row>
    <row r="21" spans="1:17" s="149" customFormat="1" ht="15.75" customHeight="1">
      <c r="A21" s="179">
        <v>6</v>
      </c>
      <c r="B21" s="180" t="s">
        <v>176</v>
      </c>
      <c r="C21" s="267" t="s">
        <v>163</v>
      </c>
      <c r="D21" s="268" t="s">
        <v>42</v>
      </c>
      <c r="E21" s="268">
        <v>416.2</v>
      </c>
      <c r="F21" s="192">
        <v>0</v>
      </c>
      <c r="G21" s="192">
        <v>0</v>
      </c>
      <c r="H21" s="207" t="s">
        <v>175</v>
      </c>
      <c r="I21" s="207" t="s">
        <v>42</v>
      </c>
      <c r="J21" s="192">
        <v>1</v>
      </c>
      <c r="K21" s="187">
        <f t="shared" si="0"/>
        <v>416.2</v>
      </c>
      <c r="L21" s="183">
        <v>0.26</v>
      </c>
      <c r="M21" s="187">
        <f t="shared" si="1"/>
        <v>0.31438134</v>
      </c>
      <c r="N21" s="188">
        <f>F21*E7</f>
        <v>0</v>
      </c>
      <c r="O21" s="189">
        <f>G21*E8</f>
        <v>0</v>
      </c>
      <c r="P21" s="187">
        <f t="shared" si="2"/>
        <v>0.31438134</v>
      </c>
      <c r="Q21" s="187">
        <f t="shared" si="3"/>
        <v>130.845513708</v>
      </c>
    </row>
    <row r="22" spans="1:17" s="149" customFormat="1" ht="19.5" customHeight="1">
      <c r="A22" s="179">
        <v>7</v>
      </c>
      <c r="B22" s="180" t="s">
        <v>176</v>
      </c>
      <c r="C22" s="267" t="s">
        <v>164</v>
      </c>
      <c r="D22" s="268" t="s">
        <v>42</v>
      </c>
      <c r="E22" s="268">
        <v>299.1</v>
      </c>
      <c r="F22" s="192">
        <v>0</v>
      </c>
      <c r="G22" s="192">
        <v>0</v>
      </c>
      <c r="H22" s="207" t="s">
        <v>175</v>
      </c>
      <c r="I22" s="207" t="s">
        <v>42</v>
      </c>
      <c r="J22" s="192">
        <v>1</v>
      </c>
      <c r="K22" s="187">
        <f t="shared" si="0"/>
        <v>299.1</v>
      </c>
      <c r="L22" s="183">
        <v>0.468</v>
      </c>
      <c r="M22" s="187">
        <f t="shared" si="1"/>
        <v>0.5658864120000001</v>
      </c>
      <c r="N22" s="188">
        <f>F22*E7</f>
        <v>0</v>
      </c>
      <c r="O22" s="189">
        <f>G22*E8</f>
        <v>0</v>
      </c>
      <c r="P22" s="187">
        <f t="shared" si="2"/>
        <v>0.5658864120000001</v>
      </c>
      <c r="Q22" s="187">
        <f t="shared" si="3"/>
        <v>169.25662582920006</v>
      </c>
    </row>
    <row r="23" spans="1:17" s="149" customFormat="1" ht="15" customHeight="1">
      <c r="A23" s="179">
        <v>8</v>
      </c>
      <c r="B23" s="199" t="s">
        <v>54</v>
      </c>
      <c r="C23" s="206" t="s">
        <v>169</v>
      </c>
      <c r="D23" s="207" t="s">
        <v>3</v>
      </c>
      <c r="E23" s="272">
        <v>6</v>
      </c>
      <c r="F23" s="192">
        <v>0</v>
      </c>
      <c r="G23" s="192">
        <v>0</v>
      </c>
      <c r="H23" s="179" t="s">
        <v>165</v>
      </c>
      <c r="I23" s="179" t="s">
        <v>3</v>
      </c>
      <c r="J23" s="205">
        <v>1</v>
      </c>
      <c r="K23" s="208">
        <f t="shared" si="0"/>
        <v>6</v>
      </c>
      <c r="L23" s="184">
        <v>1</v>
      </c>
      <c r="M23" s="187">
        <f t="shared" si="1"/>
        <v>1.209159</v>
      </c>
      <c r="N23" s="188">
        <f>F23*E7</f>
        <v>0</v>
      </c>
      <c r="O23" s="189">
        <f>G23*E8</f>
        <v>0</v>
      </c>
      <c r="P23" s="187">
        <f t="shared" si="2"/>
        <v>1.209159</v>
      </c>
      <c r="Q23" s="187">
        <f t="shared" si="3"/>
        <v>7.254954000000001</v>
      </c>
    </row>
    <row r="24" spans="1:17" s="149" customFormat="1" ht="24.75" customHeight="1">
      <c r="A24" s="179">
        <v>9</v>
      </c>
      <c r="B24" s="273" t="s">
        <v>171</v>
      </c>
      <c r="C24" s="267" t="s">
        <v>291</v>
      </c>
      <c r="D24" s="197" t="s">
        <v>174</v>
      </c>
      <c r="E24" s="268">
        <v>110.11</v>
      </c>
      <c r="F24" s="184">
        <v>0.99</v>
      </c>
      <c r="G24" s="184">
        <v>0.87</v>
      </c>
      <c r="H24" s="191" t="s">
        <v>172</v>
      </c>
      <c r="I24" s="191" t="s">
        <v>286</v>
      </c>
      <c r="J24" s="197">
        <v>1.43</v>
      </c>
      <c r="K24" s="178">
        <f t="shared" si="0"/>
        <v>157.4573</v>
      </c>
      <c r="L24" s="177">
        <v>0.514</v>
      </c>
      <c r="M24" s="187">
        <f t="shared" si="1"/>
        <v>0.8887560481800001</v>
      </c>
      <c r="N24" s="188">
        <f>F24*E7</f>
        <v>1.7667243</v>
      </c>
      <c r="O24" s="189">
        <f>G24*E8</f>
        <v>2.2187784</v>
      </c>
      <c r="P24" s="187">
        <f t="shared" si="2"/>
        <v>4.87425874818</v>
      </c>
      <c r="Q24" s="178">
        <f t="shared" si="3"/>
        <v>536.7046307620998</v>
      </c>
    </row>
    <row r="25" spans="1:17" s="149" customFormat="1" ht="21" customHeight="1">
      <c r="A25" s="494">
        <v>10</v>
      </c>
      <c r="B25" s="521" t="s">
        <v>60</v>
      </c>
      <c r="C25" s="534" t="s">
        <v>170</v>
      </c>
      <c r="D25" s="536" t="s">
        <v>288</v>
      </c>
      <c r="E25" s="538">
        <v>1.872</v>
      </c>
      <c r="F25" s="519">
        <v>21.4</v>
      </c>
      <c r="G25" s="519">
        <v>0.03</v>
      </c>
      <c r="H25" s="213" t="s">
        <v>151</v>
      </c>
      <c r="I25" s="179" t="s">
        <v>42</v>
      </c>
      <c r="J25" s="186">
        <v>24.6</v>
      </c>
      <c r="K25" s="187">
        <f t="shared" si="0"/>
        <v>46.05120000000001</v>
      </c>
      <c r="L25" s="184">
        <v>0.707</v>
      </c>
      <c r="M25" s="187">
        <f t="shared" si="1"/>
        <v>21.0299351598</v>
      </c>
      <c r="N25" s="484">
        <f>F25*E7</f>
        <v>38.189797999999996</v>
      </c>
      <c r="O25" s="487">
        <f>G25*E8</f>
        <v>0.0765096</v>
      </c>
      <c r="P25" s="478">
        <f>O25+N25+M25+M26</f>
        <v>62.5348542254</v>
      </c>
      <c r="Q25" s="478">
        <f>E25*P25</f>
        <v>117.0652471099488</v>
      </c>
    </row>
    <row r="26" spans="1:17" s="149" customFormat="1" ht="12" customHeight="1">
      <c r="A26" s="496"/>
      <c r="B26" s="521"/>
      <c r="C26" s="535"/>
      <c r="D26" s="537"/>
      <c r="E26" s="539"/>
      <c r="F26" s="519"/>
      <c r="G26" s="519"/>
      <c r="H26" s="179" t="s">
        <v>56</v>
      </c>
      <c r="I26" s="179" t="s">
        <v>42</v>
      </c>
      <c r="J26" s="186">
        <v>2.7</v>
      </c>
      <c r="K26" s="187">
        <f>E25*J26</f>
        <v>5.0544</v>
      </c>
      <c r="L26" s="184">
        <v>0.992</v>
      </c>
      <c r="M26" s="187">
        <f t="shared" si="1"/>
        <v>3.2386114656000005</v>
      </c>
      <c r="N26" s="486"/>
      <c r="O26" s="489"/>
      <c r="P26" s="480"/>
      <c r="Q26" s="480"/>
    </row>
    <row r="27" spans="1:17" s="149" customFormat="1" ht="16.5" customHeight="1">
      <c r="A27" s="179"/>
      <c r="B27" s="180"/>
      <c r="C27" s="173" t="s">
        <v>229</v>
      </c>
      <c r="D27" s="191"/>
      <c r="E27" s="186"/>
      <c r="F27" s="192"/>
      <c r="G27" s="188"/>
      <c r="H27" s="179"/>
      <c r="I27" s="185"/>
      <c r="J27" s="186"/>
      <c r="K27" s="187"/>
      <c r="L27" s="186"/>
      <c r="M27" s="187"/>
      <c r="N27" s="188"/>
      <c r="O27" s="189"/>
      <c r="P27" s="187"/>
      <c r="Q27" s="187"/>
    </row>
    <row r="28" spans="1:17" s="149" customFormat="1" ht="21.75" customHeight="1">
      <c r="A28" s="207">
        <v>1</v>
      </c>
      <c r="B28" s="199" t="s">
        <v>67</v>
      </c>
      <c r="C28" s="274" t="s">
        <v>190</v>
      </c>
      <c r="D28" s="197" t="s">
        <v>280</v>
      </c>
      <c r="E28" s="275">
        <v>0.3632</v>
      </c>
      <c r="F28" s="197">
        <v>10.6</v>
      </c>
      <c r="G28" s="197">
        <v>224.4</v>
      </c>
      <c r="H28" s="179"/>
      <c r="I28" s="185"/>
      <c r="J28" s="186"/>
      <c r="K28" s="187">
        <f>E28*J28</f>
        <v>0</v>
      </c>
      <c r="L28" s="186"/>
      <c r="M28" s="187">
        <f>J28*L28*1.209159</f>
        <v>0</v>
      </c>
      <c r="N28" s="188">
        <f>F28*E7</f>
        <v>18.916442</v>
      </c>
      <c r="O28" s="189">
        <f>G28*E8</f>
        <v>572.2918080000001</v>
      </c>
      <c r="P28" s="187">
        <f>O28+N28+M28</f>
        <v>591.20825</v>
      </c>
      <c r="Q28" s="187">
        <f>E28*P28</f>
        <v>214.72683640000002</v>
      </c>
    </row>
    <row r="29" spans="1:17" s="149" customFormat="1" ht="23.25" customHeight="1">
      <c r="A29" s="207">
        <v>2</v>
      </c>
      <c r="B29" s="273" t="s">
        <v>59</v>
      </c>
      <c r="C29" s="274" t="s">
        <v>194</v>
      </c>
      <c r="D29" s="197" t="s">
        <v>280</v>
      </c>
      <c r="E29" s="275">
        <f>(363.2-210.6)/1000</f>
        <v>0.15259999999999999</v>
      </c>
      <c r="F29" s="192">
        <v>0</v>
      </c>
      <c r="G29" s="192">
        <v>25</v>
      </c>
      <c r="H29" s="179"/>
      <c r="I29" s="185"/>
      <c r="J29" s="186"/>
      <c r="K29" s="187">
        <f>E29*J29</f>
        <v>0</v>
      </c>
      <c r="L29" s="186"/>
      <c r="M29" s="187">
        <f>J29*L29*1.209159</f>
        <v>0</v>
      </c>
      <c r="N29" s="188">
        <f>F29*E7</f>
        <v>0</v>
      </c>
      <c r="O29" s="189">
        <f>G29*E8</f>
        <v>63.758</v>
      </c>
      <c r="P29" s="187">
        <f>O29+N29+M29</f>
        <v>63.758</v>
      </c>
      <c r="Q29" s="187">
        <f>E29*P29</f>
        <v>9.7294708</v>
      </c>
    </row>
    <row r="30" spans="1:17" s="149" customFormat="1" ht="15.75" customHeight="1">
      <c r="A30" s="207">
        <v>3</v>
      </c>
      <c r="B30" s="273" t="s">
        <v>193</v>
      </c>
      <c r="C30" s="276" t="s">
        <v>195</v>
      </c>
      <c r="D30" s="207" t="s">
        <v>292</v>
      </c>
      <c r="E30" s="277">
        <v>1.526</v>
      </c>
      <c r="F30" s="184">
        <v>7.4</v>
      </c>
      <c r="G30" s="184">
        <v>4.2</v>
      </c>
      <c r="H30" s="179"/>
      <c r="I30" s="185"/>
      <c r="J30" s="186"/>
      <c r="K30" s="187">
        <f>E30*J30</f>
        <v>0</v>
      </c>
      <c r="L30" s="186"/>
      <c r="M30" s="187">
        <f>J30*L30*1.209159</f>
        <v>0</v>
      </c>
      <c r="N30" s="188">
        <f>F30*E7</f>
        <v>13.205818</v>
      </c>
      <c r="O30" s="189">
        <f>G30*E8</f>
        <v>10.711344</v>
      </c>
      <c r="P30" s="187">
        <f>O30+N30+M30</f>
        <v>23.917162</v>
      </c>
      <c r="Q30" s="187">
        <f>E30*P30</f>
        <v>36.497589212</v>
      </c>
    </row>
    <row r="31" spans="1:17" s="149" customFormat="1" ht="21.75" customHeight="1">
      <c r="A31" s="179">
        <v>4</v>
      </c>
      <c r="B31" s="278" t="s">
        <v>198</v>
      </c>
      <c r="C31" s="274" t="s">
        <v>184</v>
      </c>
      <c r="D31" s="197" t="s">
        <v>285</v>
      </c>
      <c r="E31" s="279">
        <v>7.18</v>
      </c>
      <c r="F31" s="280">
        <v>0.7</v>
      </c>
      <c r="G31" s="211">
        <v>0.28</v>
      </c>
      <c r="H31" s="170" t="s">
        <v>51</v>
      </c>
      <c r="I31" s="170" t="s">
        <v>283</v>
      </c>
      <c r="J31" s="176">
        <v>1.02</v>
      </c>
      <c r="K31" s="187">
        <f>E31*J31</f>
        <v>7.3236</v>
      </c>
      <c r="L31" s="176">
        <v>28.14</v>
      </c>
      <c r="M31" s="187">
        <f aca="true" t="shared" si="4" ref="M31:M39">J31*L31*1.209159</f>
        <v>34.7062489452</v>
      </c>
      <c r="N31" s="188">
        <f>F31*E7</f>
        <v>1.249199</v>
      </c>
      <c r="O31" s="189">
        <f>G31*E8</f>
        <v>0.7140896000000001</v>
      </c>
      <c r="P31" s="187">
        <f>O31+N31+M31</f>
        <v>36.6695375452</v>
      </c>
      <c r="Q31" s="187">
        <f aca="true" t="shared" si="5" ref="Q31:Q36">E31*P31</f>
        <v>263.287279574536</v>
      </c>
    </row>
    <row r="32" spans="1:17" s="149" customFormat="1" ht="14.25">
      <c r="A32" s="494">
        <v>5</v>
      </c>
      <c r="B32" s="544" t="s">
        <v>200</v>
      </c>
      <c r="C32" s="534" t="s">
        <v>199</v>
      </c>
      <c r="D32" s="536" t="s">
        <v>285</v>
      </c>
      <c r="E32" s="551">
        <v>15</v>
      </c>
      <c r="F32" s="547">
        <v>1</v>
      </c>
      <c r="G32" s="494">
        <v>0.77</v>
      </c>
      <c r="H32" s="231" t="s">
        <v>51</v>
      </c>
      <c r="I32" s="231" t="s">
        <v>293</v>
      </c>
      <c r="J32" s="281">
        <v>1.015</v>
      </c>
      <c r="K32" s="187">
        <f>E32*J32</f>
        <v>15.224999999999998</v>
      </c>
      <c r="L32" s="176">
        <v>55</v>
      </c>
      <c r="M32" s="187">
        <f t="shared" si="4"/>
        <v>67.501301175</v>
      </c>
      <c r="N32" s="484">
        <f>F32*E7</f>
        <v>1.78457</v>
      </c>
      <c r="O32" s="487">
        <f>G32*E8</f>
        <v>1.9637464000000002</v>
      </c>
      <c r="P32" s="478">
        <f>O32+N32+M32+M33+M34</f>
        <v>71.67350519067601</v>
      </c>
      <c r="Q32" s="478">
        <f>E32*P32</f>
        <v>1075.1025778601402</v>
      </c>
    </row>
    <row r="33" spans="1:17" s="149" customFormat="1" ht="14.25">
      <c r="A33" s="495"/>
      <c r="B33" s="545"/>
      <c r="C33" s="543"/>
      <c r="D33" s="550"/>
      <c r="E33" s="552"/>
      <c r="F33" s="548"/>
      <c r="G33" s="495"/>
      <c r="H33" s="231" t="s">
        <v>52</v>
      </c>
      <c r="I33" s="231" t="s">
        <v>294</v>
      </c>
      <c r="J33" s="281">
        <v>0.0754</v>
      </c>
      <c r="K33" s="187">
        <f>E32*J33</f>
        <v>1.131</v>
      </c>
      <c r="L33" s="176">
        <v>3.5</v>
      </c>
      <c r="M33" s="187">
        <f t="shared" si="4"/>
        <v>0.3190970601</v>
      </c>
      <c r="N33" s="485"/>
      <c r="O33" s="488"/>
      <c r="P33" s="479"/>
      <c r="Q33" s="479"/>
    </row>
    <row r="34" spans="1:17" s="149" customFormat="1" ht="14.25">
      <c r="A34" s="496"/>
      <c r="B34" s="546"/>
      <c r="C34" s="535"/>
      <c r="D34" s="537"/>
      <c r="E34" s="553"/>
      <c r="F34" s="549"/>
      <c r="G34" s="496"/>
      <c r="H34" s="231" t="s">
        <v>53</v>
      </c>
      <c r="I34" s="231" t="s">
        <v>293</v>
      </c>
      <c r="J34" s="282">
        <v>0.0008</v>
      </c>
      <c r="K34" s="187">
        <f>E32*J34</f>
        <v>0.012</v>
      </c>
      <c r="L34" s="176">
        <v>108.33</v>
      </c>
      <c r="M34" s="187">
        <f t="shared" si="4"/>
        <v>0.10479055557600002</v>
      </c>
      <c r="N34" s="486"/>
      <c r="O34" s="489"/>
      <c r="P34" s="480"/>
      <c r="Q34" s="480"/>
    </row>
    <row r="35" spans="1:17" s="149" customFormat="1" ht="16.5" customHeight="1">
      <c r="A35" s="179">
        <v>6</v>
      </c>
      <c r="B35" s="180" t="s">
        <v>177</v>
      </c>
      <c r="C35" s="274" t="s">
        <v>163</v>
      </c>
      <c r="D35" s="268" t="s">
        <v>42</v>
      </c>
      <c r="E35" s="279">
        <v>1744.8</v>
      </c>
      <c r="F35" s="192">
        <v>0</v>
      </c>
      <c r="G35" s="192">
        <v>0</v>
      </c>
      <c r="H35" s="207" t="s">
        <v>175</v>
      </c>
      <c r="I35" s="207" t="s">
        <v>42</v>
      </c>
      <c r="J35" s="192">
        <v>1</v>
      </c>
      <c r="K35" s="187">
        <f>E35*J35</f>
        <v>1744.8</v>
      </c>
      <c r="L35" s="183">
        <v>0.26</v>
      </c>
      <c r="M35" s="187">
        <f t="shared" si="4"/>
        <v>0.31438134</v>
      </c>
      <c r="N35" s="188">
        <f>F35*E7</f>
        <v>0</v>
      </c>
      <c r="O35" s="189">
        <f>G35*E8</f>
        <v>0</v>
      </c>
      <c r="P35" s="187">
        <f>O35+N35+M35</f>
        <v>0.31438134</v>
      </c>
      <c r="Q35" s="187">
        <f t="shared" si="5"/>
        <v>548.532562032</v>
      </c>
    </row>
    <row r="36" spans="1:17" s="149" customFormat="1" ht="16.5" customHeight="1">
      <c r="A36" s="179">
        <v>7</v>
      </c>
      <c r="B36" s="180" t="s">
        <v>177</v>
      </c>
      <c r="C36" s="274" t="s">
        <v>189</v>
      </c>
      <c r="D36" s="197" t="s">
        <v>42</v>
      </c>
      <c r="E36" s="279">
        <v>1507.4</v>
      </c>
      <c r="F36" s="192">
        <v>0</v>
      </c>
      <c r="G36" s="192">
        <v>0</v>
      </c>
      <c r="H36" s="207" t="s">
        <v>175</v>
      </c>
      <c r="I36" s="207" t="s">
        <v>42</v>
      </c>
      <c r="J36" s="192">
        <v>1</v>
      </c>
      <c r="K36" s="187">
        <f>E36*J36</f>
        <v>1507.4</v>
      </c>
      <c r="L36" s="271">
        <v>0.26</v>
      </c>
      <c r="M36" s="187">
        <f t="shared" si="4"/>
        <v>0.31438134</v>
      </c>
      <c r="N36" s="188">
        <f>F36*E7</f>
        <v>0</v>
      </c>
      <c r="O36" s="189">
        <f>G36*E8</f>
        <v>0</v>
      </c>
      <c r="P36" s="187">
        <f>O36+N36+M36</f>
        <v>0.31438134</v>
      </c>
      <c r="Q36" s="187">
        <f t="shared" si="5"/>
        <v>473.89843191600005</v>
      </c>
    </row>
    <row r="37" spans="1:17" s="149" customFormat="1" ht="15.75" customHeight="1">
      <c r="A37" s="494">
        <v>8</v>
      </c>
      <c r="B37" s="554" t="s">
        <v>201</v>
      </c>
      <c r="C37" s="534" t="s">
        <v>185</v>
      </c>
      <c r="D37" s="536" t="s">
        <v>285</v>
      </c>
      <c r="E37" s="557">
        <v>33.4</v>
      </c>
      <c r="F37" s="563">
        <v>7.63</v>
      </c>
      <c r="G37" s="563">
        <v>1.43</v>
      </c>
      <c r="H37" s="231" t="s">
        <v>51</v>
      </c>
      <c r="I37" s="231" t="s">
        <v>293</v>
      </c>
      <c r="J37" s="232">
        <v>1</v>
      </c>
      <c r="K37" s="187">
        <f>E37*J37</f>
        <v>33.4</v>
      </c>
      <c r="L37" s="176">
        <v>55</v>
      </c>
      <c r="M37" s="187">
        <f t="shared" si="4"/>
        <v>66.50374500000001</v>
      </c>
      <c r="N37" s="484">
        <f>F37*E7</f>
        <v>13.6162691</v>
      </c>
      <c r="O37" s="487">
        <f>G37*E8</f>
        <v>3.6469576</v>
      </c>
      <c r="P37" s="478">
        <f>O37+N37+M37+M38+M39</f>
        <v>102.77269488930601</v>
      </c>
      <c r="Q37" s="478">
        <f>E37*P37</f>
        <v>3432.6080093028204</v>
      </c>
    </row>
    <row r="38" spans="1:17" s="149" customFormat="1" ht="14.25">
      <c r="A38" s="495"/>
      <c r="B38" s="555"/>
      <c r="C38" s="543"/>
      <c r="D38" s="550"/>
      <c r="E38" s="558"/>
      <c r="F38" s="564"/>
      <c r="G38" s="564"/>
      <c r="H38" s="231" t="s">
        <v>52</v>
      </c>
      <c r="I38" s="231" t="s">
        <v>294</v>
      </c>
      <c r="J38" s="235">
        <v>2.64</v>
      </c>
      <c r="K38" s="187">
        <f>E37*J38</f>
        <v>88.176</v>
      </c>
      <c r="L38" s="176">
        <v>3.5</v>
      </c>
      <c r="M38" s="187">
        <f t="shared" si="4"/>
        <v>11.172629160000001</v>
      </c>
      <c r="N38" s="485"/>
      <c r="O38" s="488"/>
      <c r="P38" s="479"/>
      <c r="Q38" s="479"/>
    </row>
    <row r="39" spans="1:17" s="149" customFormat="1" ht="14.25">
      <c r="A39" s="496"/>
      <c r="B39" s="556"/>
      <c r="C39" s="535"/>
      <c r="D39" s="537"/>
      <c r="E39" s="559"/>
      <c r="F39" s="565"/>
      <c r="G39" s="565"/>
      <c r="H39" s="231" t="s">
        <v>53</v>
      </c>
      <c r="I39" s="231" t="s">
        <v>293</v>
      </c>
      <c r="J39" s="282">
        <v>0.0598</v>
      </c>
      <c r="K39" s="187">
        <f>E37*J39</f>
        <v>1.99732</v>
      </c>
      <c r="L39" s="176">
        <v>108.33</v>
      </c>
      <c r="M39" s="187">
        <f t="shared" si="4"/>
        <v>7.833094029306</v>
      </c>
      <c r="N39" s="486"/>
      <c r="O39" s="489"/>
      <c r="P39" s="480"/>
      <c r="Q39" s="480"/>
    </row>
    <row r="40" spans="1:17" s="149" customFormat="1" ht="14.25" customHeight="1">
      <c r="A40" s="179">
        <v>9</v>
      </c>
      <c r="B40" s="180" t="s">
        <v>177</v>
      </c>
      <c r="C40" s="274" t="s">
        <v>163</v>
      </c>
      <c r="D40" s="268" t="s">
        <v>42</v>
      </c>
      <c r="E40" s="279">
        <f>1079.4+1061.9</f>
        <v>2141.3</v>
      </c>
      <c r="F40" s="192">
        <v>0</v>
      </c>
      <c r="G40" s="192">
        <v>0</v>
      </c>
      <c r="H40" s="207" t="s">
        <v>175</v>
      </c>
      <c r="I40" s="207" t="s">
        <v>42</v>
      </c>
      <c r="J40" s="192">
        <v>1</v>
      </c>
      <c r="K40" s="187">
        <f>E40*J40</f>
        <v>2141.3</v>
      </c>
      <c r="L40" s="183">
        <v>0.26</v>
      </c>
      <c r="M40" s="187">
        <f aca="true" t="shared" si="6" ref="M40:M51">J40*L40*1.209159</f>
        <v>0.31438134</v>
      </c>
      <c r="N40" s="188">
        <f>F40*E7</f>
        <v>0</v>
      </c>
      <c r="O40" s="189">
        <f>G40*E8</f>
        <v>0</v>
      </c>
      <c r="P40" s="187">
        <f>O40+N40+M40</f>
        <v>0.31438134</v>
      </c>
      <c r="Q40" s="187">
        <f>E40*P40</f>
        <v>673.1847633420001</v>
      </c>
    </row>
    <row r="41" spans="1:17" s="149" customFormat="1" ht="15.75" customHeight="1">
      <c r="A41" s="179">
        <v>10</v>
      </c>
      <c r="B41" s="180" t="s">
        <v>177</v>
      </c>
      <c r="C41" s="274" t="s">
        <v>186</v>
      </c>
      <c r="D41" s="197" t="s">
        <v>42</v>
      </c>
      <c r="E41" s="279">
        <v>184.32</v>
      </c>
      <c r="F41" s="192">
        <v>0</v>
      </c>
      <c r="G41" s="192">
        <v>0</v>
      </c>
      <c r="H41" s="207" t="s">
        <v>175</v>
      </c>
      <c r="I41" s="207" t="s">
        <v>42</v>
      </c>
      <c r="J41" s="192">
        <v>1</v>
      </c>
      <c r="K41" s="187">
        <f>E41*J41</f>
        <v>184.32</v>
      </c>
      <c r="L41" s="271">
        <v>0.26</v>
      </c>
      <c r="M41" s="187">
        <f t="shared" si="6"/>
        <v>0.31438134</v>
      </c>
      <c r="N41" s="188">
        <f>F41*E7</f>
        <v>0</v>
      </c>
      <c r="O41" s="189">
        <f>G41*E8</f>
        <v>0</v>
      </c>
      <c r="P41" s="187">
        <f>O41+N41+M41</f>
        <v>0.31438134</v>
      </c>
      <c r="Q41" s="187">
        <f>E41*P41</f>
        <v>57.9467685888</v>
      </c>
    </row>
    <row r="42" spans="1:17" s="149" customFormat="1" ht="15" customHeight="1">
      <c r="A42" s="179">
        <v>11</v>
      </c>
      <c r="B42" s="180" t="s">
        <v>177</v>
      </c>
      <c r="C42" s="274" t="s">
        <v>164</v>
      </c>
      <c r="D42" s="197" t="s">
        <v>42</v>
      </c>
      <c r="E42" s="279">
        <v>49.4</v>
      </c>
      <c r="F42" s="192">
        <v>0</v>
      </c>
      <c r="G42" s="192">
        <v>0</v>
      </c>
      <c r="H42" s="207" t="s">
        <v>175</v>
      </c>
      <c r="I42" s="207" t="s">
        <v>42</v>
      </c>
      <c r="J42" s="192">
        <v>1</v>
      </c>
      <c r="K42" s="187">
        <f>E42*J42</f>
        <v>49.4</v>
      </c>
      <c r="L42" s="183">
        <v>0.468</v>
      </c>
      <c r="M42" s="187">
        <f t="shared" si="6"/>
        <v>0.5658864120000001</v>
      </c>
      <c r="N42" s="188">
        <f>F42*E7</f>
        <v>0</v>
      </c>
      <c r="O42" s="189">
        <f>G42*E8</f>
        <v>0</v>
      </c>
      <c r="P42" s="187">
        <f>O42+N42+M42</f>
        <v>0.5658864120000001</v>
      </c>
      <c r="Q42" s="187">
        <f>E42*P42</f>
        <v>27.954788752800006</v>
      </c>
    </row>
    <row r="43" spans="1:17" s="149" customFormat="1" ht="14.25">
      <c r="A43" s="494">
        <v>12</v>
      </c>
      <c r="B43" s="566" t="s">
        <v>202</v>
      </c>
      <c r="C43" s="534" t="s">
        <v>187</v>
      </c>
      <c r="D43" s="536" t="s">
        <v>285</v>
      </c>
      <c r="E43" s="557">
        <v>9.4</v>
      </c>
      <c r="F43" s="560">
        <v>4.61</v>
      </c>
      <c r="G43" s="560">
        <v>0.81</v>
      </c>
      <c r="H43" s="170" t="s">
        <v>51</v>
      </c>
      <c r="I43" s="170" t="s">
        <v>283</v>
      </c>
      <c r="J43" s="177">
        <v>1.015</v>
      </c>
      <c r="K43" s="187">
        <f>E43*J43</f>
        <v>9.540999999999999</v>
      </c>
      <c r="L43" s="176">
        <v>55</v>
      </c>
      <c r="M43" s="187">
        <f t="shared" si="6"/>
        <v>67.501301175</v>
      </c>
      <c r="N43" s="484">
        <f>F43*E7</f>
        <v>8.2268677</v>
      </c>
      <c r="O43" s="487">
        <f>G43*E8</f>
        <v>2.0657592000000005</v>
      </c>
      <c r="P43" s="478">
        <f>O43+N43+M43+M44+M45</f>
        <v>88.386013397602</v>
      </c>
      <c r="Q43" s="478">
        <f>E43*P43</f>
        <v>830.8285259374588</v>
      </c>
    </row>
    <row r="44" spans="1:17" s="149" customFormat="1" ht="14.25">
      <c r="A44" s="495"/>
      <c r="B44" s="567"/>
      <c r="C44" s="543"/>
      <c r="D44" s="550"/>
      <c r="E44" s="558"/>
      <c r="F44" s="561"/>
      <c r="G44" s="561"/>
      <c r="H44" s="170" t="s">
        <v>52</v>
      </c>
      <c r="I44" s="170" t="s">
        <v>287</v>
      </c>
      <c r="J44" s="177">
        <v>1.37</v>
      </c>
      <c r="K44" s="187">
        <f>E43*J44</f>
        <v>12.878000000000002</v>
      </c>
      <c r="L44" s="176">
        <v>3.5</v>
      </c>
      <c r="M44" s="187">
        <f t="shared" si="6"/>
        <v>5.797917405000001</v>
      </c>
      <c r="N44" s="485"/>
      <c r="O44" s="488"/>
      <c r="P44" s="479"/>
      <c r="Q44" s="479"/>
    </row>
    <row r="45" spans="1:17" s="149" customFormat="1" ht="14.25">
      <c r="A45" s="496"/>
      <c r="B45" s="568"/>
      <c r="C45" s="535"/>
      <c r="D45" s="537"/>
      <c r="E45" s="559"/>
      <c r="F45" s="562"/>
      <c r="G45" s="562"/>
      <c r="H45" s="170" t="s">
        <v>53</v>
      </c>
      <c r="I45" s="170" t="s">
        <v>283</v>
      </c>
      <c r="J45" s="177">
        <v>0.0366</v>
      </c>
      <c r="K45" s="187">
        <f>E43*J45</f>
        <v>0.34404</v>
      </c>
      <c r="L45" s="176">
        <v>108.33</v>
      </c>
      <c r="M45" s="187">
        <f t="shared" si="6"/>
        <v>4.7941679176020005</v>
      </c>
      <c r="N45" s="486"/>
      <c r="O45" s="489"/>
      <c r="P45" s="480"/>
      <c r="Q45" s="480"/>
    </row>
    <row r="46" spans="1:17" s="149" customFormat="1" ht="18.75" customHeight="1">
      <c r="A46" s="179">
        <v>13</v>
      </c>
      <c r="B46" s="180" t="s">
        <v>177</v>
      </c>
      <c r="C46" s="274" t="s">
        <v>163</v>
      </c>
      <c r="D46" s="268" t="s">
        <v>42</v>
      </c>
      <c r="E46" s="279">
        <v>1228.36</v>
      </c>
      <c r="F46" s="192">
        <v>0</v>
      </c>
      <c r="G46" s="192">
        <v>0</v>
      </c>
      <c r="H46" s="207" t="s">
        <v>175</v>
      </c>
      <c r="I46" s="207" t="s">
        <v>42</v>
      </c>
      <c r="J46" s="192">
        <v>1</v>
      </c>
      <c r="K46" s="187">
        <f aca="true" t="shared" si="7" ref="K46:K51">E46*J46</f>
        <v>1228.36</v>
      </c>
      <c r="L46" s="183">
        <v>0.26</v>
      </c>
      <c r="M46" s="187">
        <f t="shared" si="6"/>
        <v>0.31438134</v>
      </c>
      <c r="N46" s="188">
        <f>F46*E7</f>
        <v>0</v>
      </c>
      <c r="O46" s="189">
        <f>G46*E8</f>
        <v>0</v>
      </c>
      <c r="P46" s="187">
        <f aca="true" t="shared" si="8" ref="P46:P51">O46+N46+M46</f>
        <v>0.31438134</v>
      </c>
      <c r="Q46" s="187">
        <f aca="true" t="shared" si="9" ref="Q46:Q51">E46*P46</f>
        <v>386.17346280239997</v>
      </c>
    </row>
    <row r="47" spans="1:17" s="149" customFormat="1" ht="18" customHeight="1">
      <c r="A47" s="179">
        <v>14</v>
      </c>
      <c r="B47" s="180" t="s">
        <v>177</v>
      </c>
      <c r="C47" s="274" t="s">
        <v>188</v>
      </c>
      <c r="D47" s="197" t="s">
        <v>42</v>
      </c>
      <c r="E47" s="279">
        <v>7.8</v>
      </c>
      <c r="F47" s="192">
        <v>0</v>
      </c>
      <c r="G47" s="192">
        <v>0</v>
      </c>
      <c r="H47" s="207" t="s">
        <v>175</v>
      </c>
      <c r="I47" s="207" t="s">
        <v>42</v>
      </c>
      <c r="J47" s="192">
        <v>1</v>
      </c>
      <c r="K47" s="187">
        <f t="shared" si="7"/>
        <v>7.8</v>
      </c>
      <c r="L47" s="183">
        <v>0.26</v>
      </c>
      <c r="M47" s="187">
        <f t="shared" si="6"/>
        <v>0.31438134</v>
      </c>
      <c r="N47" s="188">
        <f>F47*E7</f>
        <v>0</v>
      </c>
      <c r="O47" s="189">
        <f>G47*E8</f>
        <v>0</v>
      </c>
      <c r="P47" s="187">
        <f t="shared" si="8"/>
        <v>0.31438134</v>
      </c>
      <c r="Q47" s="187">
        <f t="shared" si="9"/>
        <v>2.452174452</v>
      </c>
    </row>
    <row r="48" spans="1:17" s="149" customFormat="1" ht="17.25" customHeight="1">
      <c r="A48" s="179">
        <v>15</v>
      </c>
      <c r="B48" s="180" t="s">
        <v>177</v>
      </c>
      <c r="C48" s="274" t="s">
        <v>164</v>
      </c>
      <c r="D48" s="197" t="s">
        <v>42</v>
      </c>
      <c r="E48" s="279">
        <v>20.8</v>
      </c>
      <c r="F48" s="192">
        <v>0</v>
      </c>
      <c r="G48" s="192">
        <v>0</v>
      </c>
      <c r="H48" s="207" t="s">
        <v>175</v>
      </c>
      <c r="I48" s="207" t="s">
        <v>42</v>
      </c>
      <c r="J48" s="192">
        <v>1</v>
      </c>
      <c r="K48" s="187">
        <f t="shared" si="7"/>
        <v>20.8</v>
      </c>
      <c r="L48" s="183">
        <v>0.468</v>
      </c>
      <c r="M48" s="187">
        <f t="shared" si="6"/>
        <v>0.5658864120000001</v>
      </c>
      <c r="N48" s="188">
        <f>F48*E7</f>
        <v>0</v>
      </c>
      <c r="O48" s="189">
        <f>G48*E8</f>
        <v>0</v>
      </c>
      <c r="P48" s="187">
        <f t="shared" si="8"/>
        <v>0.5658864120000001</v>
      </c>
      <c r="Q48" s="187">
        <f t="shared" si="9"/>
        <v>11.770437369600003</v>
      </c>
    </row>
    <row r="49" spans="1:17" s="149" customFormat="1" ht="19.5" customHeight="1">
      <c r="A49" s="179">
        <v>16</v>
      </c>
      <c r="B49" s="283" t="s">
        <v>203</v>
      </c>
      <c r="C49" s="274" t="s">
        <v>191</v>
      </c>
      <c r="D49" s="197" t="s">
        <v>38</v>
      </c>
      <c r="E49" s="275">
        <f>34.3/1000</f>
        <v>0.0343</v>
      </c>
      <c r="F49" s="186">
        <v>12.4</v>
      </c>
      <c r="G49" s="186">
        <v>1.3</v>
      </c>
      <c r="H49" s="179" t="s">
        <v>204</v>
      </c>
      <c r="I49" s="179" t="s">
        <v>38</v>
      </c>
      <c r="J49" s="205">
        <v>1</v>
      </c>
      <c r="K49" s="187">
        <f t="shared" si="7"/>
        <v>0.0343</v>
      </c>
      <c r="L49" s="186">
        <v>415</v>
      </c>
      <c r="M49" s="187">
        <f t="shared" si="6"/>
        <v>501.800985</v>
      </c>
      <c r="N49" s="188">
        <f>F49*E7</f>
        <v>22.128668</v>
      </c>
      <c r="O49" s="189">
        <f>G49*E8</f>
        <v>3.3154160000000004</v>
      </c>
      <c r="P49" s="187">
        <f t="shared" si="8"/>
        <v>527.2450690000001</v>
      </c>
      <c r="Q49" s="187">
        <f t="shared" si="9"/>
        <v>18.0845058667</v>
      </c>
    </row>
    <row r="50" spans="1:17" s="149" customFormat="1" ht="30" customHeight="1">
      <c r="A50" s="179">
        <v>17</v>
      </c>
      <c r="B50" s="284" t="s">
        <v>206</v>
      </c>
      <c r="C50" s="274" t="s">
        <v>304</v>
      </c>
      <c r="D50" s="197" t="s">
        <v>288</v>
      </c>
      <c r="E50" s="277">
        <v>1.672</v>
      </c>
      <c r="F50" s="235">
        <v>14.5</v>
      </c>
      <c r="G50" s="235">
        <v>1.5</v>
      </c>
      <c r="H50" s="231" t="s">
        <v>205</v>
      </c>
      <c r="I50" s="231" t="s">
        <v>38</v>
      </c>
      <c r="J50" s="235">
        <v>0.24</v>
      </c>
      <c r="K50" s="187">
        <f t="shared" si="7"/>
        <v>0.40127999999999997</v>
      </c>
      <c r="L50" s="188">
        <v>193.6</v>
      </c>
      <c r="M50" s="187">
        <f t="shared" si="6"/>
        <v>56.182363776</v>
      </c>
      <c r="N50" s="188">
        <f>F50*E7</f>
        <v>25.876265</v>
      </c>
      <c r="O50" s="189">
        <f>G50*E8</f>
        <v>3.82548</v>
      </c>
      <c r="P50" s="187">
        <f t="shared" si="8"/>
        <v>85.884108776</v>
      </c>
      <c r="Q50" s="187">
        <f t="shared" si="9"/>
        <v>143.598229873472</v>
      </c>
    </row>
    <row r="51" spans="1:17" s="149" customFormat="1" ht="21" customHeight="1">
      <c r="A51" s="179">
        <v>18</v>
      </c>
      <c r="B51" s="171" t="s">
        <v>197</v>
      </c>
      <c r="C51" s="274" t="s">
        <v>192</v>
      </c>
      <c r="D51" s="197" t="s">
        <v>282</v>
      </c>
      <c r="E51" s="277">
        <v>0.378</v>
      </c>
      <c r="F51" s="176">
        <v>56.2</v>
      </c>
      <c r="G51" s="172">
        <v>0</v>
      </c>
      <c r="H51" s="185"/>
      <c r="I51" s="208"/>
      <c r="J51" s="202"/>
      <c r="K51" s="208">
        <f t="shared" si="7"/>
        <v>0</v>
      </c>
      <c r="L51" s="184"/>
      <c r="M51" s="187">
        <f t="shared" si="6"/>
        <v>0</v>
      </c>
      <c r="N51" s="188">
        <f>F51*E7</f>
        <v>100.292834</v>
      </c>
      <c r="O51" s="189">
        <f>G51*E8</f>
        <v>0</v>
      </c>
      <c r="P51" s="187">
        <f t="shared" si="8"/>
        <v>100.292834</v>
      </c>
      <c r="Q51" s="187">
        <f t="shared" si="9"/>
        <v>37.910691252</v>
      </c>
    </row>
    <row r="52" spans="1:17" s="149" customFormat="1" ht="15" customHeight="1">
      <c r="A52" s="179"/>
      <c r="B52" s="209"/>
      <c r="C52" s="173" t="s">
        <v>207</v>
      </c>
      <c r="D52" s="197"/>
      <c r="E52" s="279"/>
      <c r="F52" s="184"/>
      <c r="G52" s="192"/>
      <c r="H52" s="185"/>
      <c r="I52" s="208"/>
      <c r="J52" s="202"/>
      <c r="K52" s="208"/>
      <c r="L52" s="184"/>
      <c r="M52" s="187"/>
      <c r="N52" s="188"/>
      <c r="O52" s="189"/>
      <c r="P52" s="187"/>
      <c r="Q52" s="187"/>
    </row>
    <row r="53" spans="1:17" s="149" customFormat="1" ht="22.5" customHeight="1">
      <c r="A53" s="179">
        <v>1</v>
      </c>
      <c r="B53" s="278" t="s">
        <v>198</v>
      </c>
      <c r="C53" s="274" t="s">
        <v>208</v>
      </c>
      <c r="D53" s="268" t="s">
        <v>285</v>
      </c>
      <c r="E53" s="268">
        <v>0.38</v>
      </c>
      <c r="F53" s="280">
        <v>0.7</v>
      </c>
      <c r="G53" s="211">
        <v>0.28</v>
      </c>
      <c r="H53" s="170" t="s">
        <v>269</v>
      </c>
      <c r="I53" s="170" t="s">
        <v>283</v>
      </c>
      <c r="J53" s="176">
        <v>1.02</v>
      </c>
      <c r="K53" s="187">
        <f>E53*J53</f>
        <v>0.3876</v>
      </c>
      <c r="L53" s="176">
        <v>25.205</v>
      </c>
      <c r="M53" s="187">
        <f>J53*L53*1.209159</f>
        <v>31.086389646900003</v>
      </c>
      <c r="N53" s="188">
        <f>F53*E7</f>
        <v>1.249199</v>
      </c>
      <c r="O53" s="189">
        <f>G53*E8</f>
        <v>0.7140896000000001</v>
      </c>
      <c r="P53" s="187">
        <f>O53+N53+M53</f>
        <v>33.0496782469</v>
      </c>
      <c r="Q53" s="187">
        <f>E53*P53</f>
        <v>12.558877733822001</v>
      </c>
    </row>
    <row r="54" spans="1:17" s="149" customFormat="1" ht="28.5" customHeight="1">
      <c r="A54" s="179">
        <v>2</v>
      </c>
      <c r="B54" s="228" t="s">
        <v>217</v>
      </c>
      <c r="C54" s="285" t="s">
        <v>219</v>
      </c>
      <c r="D54" s="286" t="s">
        <v>295</v>
      </c>
      <c r="E54" s="227">
        <f>0.44+3.5+0.41</f>
        <v>4.35</v>
      </c>
      <c r="F54" s="227">
        <v>5.86</v>
      </c>
      <c r="G54" s="227">
        <v>7.14</v>
      </c>
      <c r="H54" s="286" t="s">
        <v>267</v>
      </c>
      <c r="I54" s="286" t="s">
        <v>295</v>
      </c>
      <c r="J54" s="287">
        <v>0.157</v>
      </c>
      <c r="K54" s="233">
        <f>E54*J54</f>
        <v>0.68295</v>
      </c>
      <c r="L54" s="184">
        <v>29.817</v>
      </c>
      <c r="M54" s="187">
        <f>J54*L54*1.209159</f>
        <v>5.660398542771001</v>
      </c>
      <c r="N54" s="188">
        <f>F54*E7</f>
        <v>10.4575802</v>
      </c>
      <c r="O54" s="189">
        <f>G54*E8</f>
        <v>18.2092848</v>
      </c>
      <c r="P54" s="187">
        <f aca="true" t="shared" si="10" ref="P54:P63">O54+N54+M54</f>
        <v>34.327263542771</v>
      </c>
      <c r="Q54" s="187">
        <f>E54*P54</f>
        <v>149.32359641105384</v>
      </c>
    </row>
    <row r="55" spans="1:17" s="149" customFormat="1" ht="25.5" customHeight="1">
      <c r="A55" s="179">
        <v>3</v>
      </c>
      <c r="B55" s="199" t="s">
        <v>54</v>
      </c>
      <c r="C55" s="267" t="s">
        <v>209</v>
      </c>
      <c r="D55" s="197" t="s">
        <v>3</v>
      </c>
      <c r="E55" s="288">
        <v>1</v>
      </c>
      <c r="F55" s="192">
        <v>0</v>
      </c>
      <c r="G55" s="192">
        <v>0</v>
      </c>
      <c r="H55" s="207" t="s">
        <v>143</v>
      </c>
      <c r="I55" s="179" t="s">
        <v>3</v>
      </c>
      <c r="J55" s="192">
        <v>1</v>
      </c>
      <c r="K55" s="205">
        <f aca="true" t="shared" si="11" ref="K55:K60">E55*J55</f>
        <v>1</v>
      </c>
      <c r="L55" s="184">
        <v>51.6</v>
      </c>
      <c r="M55" s="187">
        <f>J55*L55*1.209159</f>
        <v>62.3926044</v>
      </c>
      <c r="N55" s="188">
        <f>F55*E7</f>
        <v>0</v>
      </c>
      <c r="O55" s="189">
        <f>G55*E8</f>
        <v>0</v>
      </c>
      <c r="P55" s="187">
        <f t="shared" si="10"/>
        <v>62.3926044</v>
      </c>
      <c r="Q55" s="187">
        <f>E55*P55</f>
        <v>62.3926044</v>
      </c>
    </row>
    <row r="56" spans="1:17" s="149" customFormat="1" ht="38.25">
      <c r="A56" s="179">
        <v>4</v>
      </c>
      <c r="B56" s="199" t="s">
        <v>54</v>
      </c>
      <c r="C56" s="267" t="s">
        <v>210</v>
      </c>
      <c r="D56" s="197" t="s">
        <v>3</v>
      </c>
      <c r="E56" s="288">
        <v>3</v>
      </c>
      <c r="F56" s="192">
        <v>0</v>
      </c>
      <c r="G56" s="192">
        <v>0</v>
      </c>
      <c r="H56" s="185" t="s">
        <v>146</v>
      </c>
      <c r="I56" s="179" t="s">
        <v>3</v>
      </c>
      <c r="J56" s="192">
        <v>1</v>
      </c>
      <c r="K56" s="205">
        <f t="shared" si="11"/>
        <v>3</v>
      </c>
      <c r="L56" s="186">
        <v>40</v>
      </c>
      <c r="M56" s="187">
        <f aca="true" t="shared" si="12" ref="M56:M62">J56*L56*1.209159</f>
        <v>48.36636</v>
      </c>
      <c r="N56" s="188">
        <f>F56*E7</f>
        <v>0</v>
      </c>
      <c r="O56" s="189">
        <f>G56*E8</f>
        <v>0</v>
      </c>
      <c r="P56" s="187">
        <f t="shared" si="10"/>
        <v>48.36636</v>
      </c>
      <c r="Q56" s="187">
        <f aca="true" t="shared" si="13" ref="Q56:Q62">E56*P56</f>
        <v>145.09908000000001</v>
      </c>
    </row>
    <row r="57" spans="1:17" s="149" customFormat="1" ht="38.25">
      <c r="A57" s="179">
        <v>5</v>
      </c>
      <c r="B57" s="199" t="s">
        <v>54</v>
      </c>
      <c r="C57" s="267" t="s">
        <v>211</v>
      </c>
      <c r="D57" s="197" t="s">
        <v>3</v>
      </c>
      <c r="E57" s="288">
        <v>1</v>
      </c>
      <c r="F57" s="192">
        <v>0</v>
      </c>
      <c r="G57" s="192">
        <v>0</v>
      </c>
      <c r="H57" s="185" t="s">
        <v>146</v>
      </c>
      <c r="I57" s="179" t="s">
        <v>3</v>
      </c>
      <c r="J57" s="192">
        <v>1</v>
      </c>
      <c r="K57" s="205">
        <f t="shared" si="11"/>
        <v>1</v>
      </c>
      <c r="L57" s="186">
        <v>33.333</v>
      </c>
      <c r="M57" s="187">
        <f t="shared" si="12"/>
        <v>40.304896947</v>
      </c>
      <c r="N57" s="188">
        <f>F57*E7</f>
        <v>0</v>
      </c>
      <c r="O57" s="189">
        <f>G57*E8</f>
        <v>0</v>
      </c>
      <c r="P57" s="187">
        <f t="shared" si="10"/>
        <v>40.304896947</v>
      </c>
      <c r="Q57" s="187">
        <f t="shared" si="13"/>
        <v>40.304896947</v>
      </c>
    </row>
    <row r="58" spans="1:17" s="149" customFormat="1" ht="51">
      <c r="A58" s="179">
        <v>6</v>
      </c>
      <c r="B58" s="199" t="s">
        <v>54</v>
      </c>
      <c r="C58" s="267" t="s">
        <v>212</v>
      </c>
      <c r="D58" s="197" t="s">
        <v>3</v>
      </c>
      <c r="E58" s="288">
        <v>1</v>
      </c>
      <c r="F58" s="192">
        <v>0</v>
      </c>
      <c r="G58" s="192">
        <v>0</v>
      </c>
      <c r="H58" s="185" t="s">
        <v>220</v>
      </c>
      <c r="I58" s="179" t="s">
        <v>3</v>
      </c>
      <c r="J58" s="192">
        <v>1</v>
      </c>
      <c r="K58" s="205">
        <f t="shared" si="11"/>
        <v>1</v>
      </c>
      <c r="L58" s="226">
        <v>83.333</v>
      </c>
      <c r="M58" s="187">
        <f t="shared" si="12"/>
        <v>100.762846947</v>
      </c>
      <c r="N58" s="188">
        <f>F58*E7</f>
        <v>0</v>
      </c>
      <c r="O58" s="189">
        <f>G58*E8</f>
        <v>0</v>
      </c>
      <c r="P58" s="187">
        <f t="shared" si="10"/>
        <v>100.762846947</v>
      </c>
      <c r="Q58" s="187">
        <f t="shared" si="13"/>
        <v>100.762846947</v>
      </c>
    </row>
    <row r="59" spans="1:17" s="149" customFormat="1" ht="21" customHeight="1">
      <c r="A59" s="179">
        <v>7</v>
      </c>
      <c r="B59" s="228" t="s">
        <v>54</v>
      </c>
      <c r="C59" s="267" t="s">
        <v>213</v>
      </c>
      <c r="D59" s="197" t="s">
        <v>42</v>
      </c>
      <c r="E59" s="268">
        <v>78.3</v>
      </c>
      <c r="F59" s="205">
        <v>0</v>
      </c>
      <c r="G59" s="205">
        <v>0</v>
      </c>
      <c r="H59" s="185" t="s">
        <v>61</v>
      </c>
      <c r="I59" s="185" t="s">
        <v>42</v>
      </c>
      <c r="J59" s="230">
        <v>1</v>
      </c>
      <c r="K59" s="187">
        <f t="shared" si="11"/>
        <v>78.3</v>
      </c>
      <c r="L59" s="184">
        <v>0.4</v>
      </c>
      <c r="M59" s="187">
        <f t="shared" si="12"/>
        <v>0.4836636000000001</v>
      </c>
      <c r="N59" s="188">
        <f>F59*E7</f>
        <v>0</v>
      </c>
      <c r="O59" s="189">
        <f>G59*E8</f>
        <v>0</v>
      </c>
      <c r="P59" s="187">
        <f t="shared" si="10"/>
        <v>0.4836636000000001</v>
      </c>
      <c r="Q59" s="187">
        <f t="shared" si="13"/>
        <v>37.870859880000005</v>
      </c>
    </row>
    <row r="60" spans="1:17" s="149" customFormat="1" ht="38.25">
      <c r="A60" s="179">
        <v>8</v>
      </c>
      <c r="B60" s="209" t="s">
        <v>224</v>
      </c>
      <c r="C60" s="267" t="s">
        <v>214</v>
      </c>
      <c r="D60" s="197" t="s">
        <v>45</v>
      </c>
      <c r="E60" s="289">
        <v>14</v>
      </c>
      <c r="F60" s="184">
        <v>0.11</v>
      </c>
      <c r="G60" s="184">
        <v>0.09</v>
      </c>
      <c r="H60" s="207" t="s">
        <v>225</v>
      </c>
      <c r="I60" s="201" t="s">
        <v>45</v>
      </c>
      <c r="J60" s="184">
        <v>1.01</v>
      </c>
      <c r="K60" s="189">
        <f t="shared" si="11"/>
        <v>14.14</v>
      </c>
      <c r="L60" s="184">
        <v>1.246</v>
      </c>
      <c r="M60" s="187">
        <f t="shared" si="12"/>
        <v>1.52167823514</v>
      </c>
      <c r="N60" s="188">
        <f>F60*E7</f>
        <v>0.1963027</v>
      </c>
      <c r="O60" s="189">
        <f>G60*E8</f>
        <v>0.2295288</v>
      </c>
      <c r="P60" s="187">
        <f t="shared" si="10"/>
        <v>1.9475097351400001</v>
      </c>
      <c r="Q60" s="178">
        <f t="shared" si="13"/>
        <v>27.26513629196</v>
      </c>
    </row>
    <row r="61" spans="1:17" s="149" customFormat="1" ht="38.25">
      <c r="A61" s="179">
        <v>9</v>
      </c>
      <c r="B61" s="209" t="s">
        <v>226</v>
      </c>
      <c r="C61" s="267" t="s">
        <v>215</v>
      </c>
      <c r="D61" s="197" t="s">
        <v>227</v>
      </c>
      <c r="E61" s="289">
        <v>0.6</v>
      </c>
      <c r="F61" s="184">
        <v>2.31</v>
      </c>
      <c r="G61" s="184">
        <v>1.51</v>
      </c>
      <c r="H61" s="207" t="s">
        <v>228</v>
      </c>
      <c r="I61" s="191" t="s">
        <v>3</v>
      </c>
      <c r="J61" s="192">
        <v>10</v>
      </c>
      <c r="K61" s="193">
        <f>E61*J61</f>
        <v>6</v>
      </c>
      <c r="L61" s="186">
        <v>3.505</v>
      </c>
      <c r="M61" s="187">
        <f t="shared" si="12"/>
        <v>42.38102295</v>
      </c>
      <c r="N61" s="188">
        <f>F61*E7</f>
        <v>4.1223567</v>
      </c>
      <c r="O61" s="189">
        <f>G61*E8</f>
        <v>3.8509832000000004</v>
      </c>
      <c r="P61" s="187">
        <f t="shared" si="10"/>
        <v>50.35436285</v>
      </c>
      <c r="Q61" s="187">
        <f t="shared" si="13"/>
        <v>30.21261771</v>
      </c>
    </row>
    <row r="62" spans="1:17" s="149" customFormat="1" ht="25.5">
      <c r="A62" s="179">
        <v>10</v>
      </c>
      <c r="B62" s="180" t="s">
        <v>222</v>
      </c>
      <c r="C62" s="267" t="s">
        <v>216</v>
      </c>
      <c r="D62" s="197" t="s">
        <v>288</v>
      </c>
      <c r="E62" s="290">
        <f>7.25/100</f>
        <v>0.0725</v>
      </c>
      <c r="F62" s="186">
        <v>18.26</v>
      </c>
      <c r="G62" s="186">
        <v>2.32</v>
      </c>
      <c r="H62" s="179" t="s">
        <v>223</v>
      </c>
      <c r="I62" s="179" t="s">
        <v>287</v>
      </c>
      <c r="J62" s="205">
        <v>222</v>
      </c>
      <c r="K62" s="176">
        <f>E62*J62</f>
        <v>16.095</v>
      </c>
      <c r="L62" s="176">
        <v>1.083</v>
      </c>
      <c r="M62" s="187">
        <f t="shared" si="12"/>
        <v>290.713261734</v>
      </c>
      <c r="N62" s="188">
        <f>F62*E7</f>
        <v>32.5862482</v>
      </c>
      <c r="O62" s="189">
        <f>G62*E8</f>
        <v>5.9167423999999995</v>
      </c>
      <c r="P62" s="187">
        <f t="shared" si="10"/>
        <v>329.216252334</v>
      </c>
      <c r="Q62" s="178">
        <f t="shared" si="13"/>
        <v>23.868178294214996</v>
      </c>
    </row>
    <row r="63" spans="1:17" s="149" customFormat="1" ht="25.5" customHeight="1">
      <c r="A63" s="179">
        <v>11</v>
      </c>
      <c r="B63" s="284" t="s">
        <v>206</v>
      </c>
      <c r="C63" s="267" t="s">
        <v>221</v>
      </c>
      <c r="D63" s="197" t="s">
        <v>288</v>
      </c>
      <c r="E63" s="269">
        <v>0.398</v>
      </c>
      <c r="F63" s="235">
        <v>14.5</v>
      </c>
      <c r="G63" s="235">
        <v>1.5</v>
      </c>
      <c r="H63" s="231" t="s">
        <v>205</v>
      </c>
      <c r="I63" s="231" t="s">
        <v>38</v>
      </c>
      <c r="J63" s="235">
        <v>0.24</v>
      </c>
      <c r="K63" s="187">
        <f>E63*J63</f>
        <v>0.09552000000000001</v>
      </c>
      <c r="L63" s="188">
        <v>193</v>
      </c>
      <c r="M63" s="187">
        <f>J63*L63*1.209159</f>
        <v>56.00824488000001</v>
      </c>
      <c r="N63" s="188">
        <f>F63*E7</f>
        <v>25.876265</v>
      </c>
      <c r="O63" s="189">
        <f>G63*E8</f>
        <v>3.82548</v>
      </c>
      <c r="P63" s="187">
        <f t="shared" si="10"/>
        <v>85.70998988000001</v>
      </c>
      <c r="Q63" s="187">
        <f>E63*P63</f>
        <v>34.11257597224</v>
      </c>
    </row>
    <row r="64" spans="1:17" s="149" customFormat="1" ht="18" customHeight="1">
      <c r="A64" s="170"/>
      <c r="B64" s="171"/>
      <c r="C64" s="241" t="s">
        <v>32</v>
      </c>
      <c r="D64" s="242"/>
      <c r="E64" s="243"/>
      <c r="F64" s="244"/>
      <c r="G64" s="244"/>
      <c r="H64" s="241"/>
      <c r="I64" s="242"/>
      <c r="J64" s="245"/>
      <c r="K64" s="246"/>
      <c r="L64" s="246"/>
      <c r="M64" s="247"/>
      <c r="N64" s="246"/>
      <c r="O64" s="246"/>
      <c r="P64" s="246"/>
      <c r="Q64" s="248">
        <f>SUM(Q13:Q63)</f>
        <v>11424.589104052144</v>
      </c>
    </row>
    <row r="65" spans="1:17" s="149" customFormat="1" ht="18" customHeight="1">
      <c r="A65" s="170"/>
      <c r="B65" s="171"/>
      <c r="C65" s="249" t="s">
        <v>34</v>
      </c>
      <c r="D65" s="242"/>
      <c r="E65" s="243"/>
      <c r="F65" s="244"/>
      <c r="G65" s="244"/>
      <c r="H65" s="241"/>
      <c r="I65" s="242"/>
      <c r="J65" s="245"/>
      <c r="K65" s="246"/>
      <c r="L65" s="246"/>
      <c r="M65" s="247"/>
      <c r="N65" s="246"/>
      <c r="O65" s="246"/>
      <c r="P65" s="246"/>
      <c r="Q65" s="248">
        <f>Q64*1.133</f>
        <v>12944.05945489108</v>
      </c>
    </row>
    <row r="66" spans="1:17" s="149" customFormat="1" ht="18" customHeight="1">
      <c r="A66" s="170"/>
      <c r="B66" s="171"/>
      <c r="C66" s="249" t="s">
        <v>33</v>
      </c>
      <c r="D66" s="249"/>
      <c r="E66" s="250"/>
      <c r="F66" s="251"/>
      <c r="G66" s="251"/>
      <c r="H66" s="249"/>
      <c r="I66" s="249"/>
      <c r="J66" s="249"/>
      <c r="K66" s="252"/>
      <c r="L66" s="249"/>
      <c r="M66" s="247"/>
      <c r="N66" s="252"/>
      <c r="O66" s="252"/>
      <c r="P66" s="252"/>
      <c r="Q66" s="248">
        <f>Q65*1.11</f>
        <v>14367.905994929099</v>
      </c>
    </row>
    <row r="67" spans="1:17" ht="14.25" customHeight="1">
      <c r="A67" s="253"/>
      <c r="B67" s="254"/>
      <c r="C67" s="255"/>
      <c r="D67" s="255"/>
      <c r="E67" s="256"/>
      <c r="F67" s="255"/>
      <c r="G67" s="255"/>
      <c r="H67" s="255"/>
      <c r="I67" s="255"/>
      <c r="J67" s="255"/>
      <c r="K67" s="257"/>
      <c r="L67" s="255"/>
      <c r="M67" s="258"/>
      <c r="N67" s="257"/>
      <c r="O67" s="257"/>
      <c r="P67" s="257"/>
      <c r="Q67" s="259"/>
    </row>
    <row r="68" spans="1:17" ht="14.25" customHeight="1">
      <c r="A68" s="253"/>
      <c r="B68" s="254"/>
      <c r="C68" s="255"/>
      <c r="D68" s="255"/>
      <c r="E68" s="256"/>
      <c r="F68" s="255"/>
      <c r="G68" s="255"/>
      <c r="H68" s="255"/>
      <c r="I68" s="255"/>
      <c r="J68" s="255"/>
      <c r="K68" s="257"/>
      <c r="L68" s="255"/>
      <c r="M68" s="258"/>
      <c r="N68" s="257"/>
      <c r="O68" s="257"/>
      <c r="P68" s="257"/>
      <c r="Q68" s="257"/>
    </row>
    <row r="69" spans="1:17" ht="14.25" customHeight="1">
      <c r="A69" s="260"/>
      <c r="B69" s="261"/>
      <c r="C69" s="260"/>
      <c r="D69" s="490"/>
      <c r="E69" s="490"/>
      <c r="F69" s="490"/>
      <c r="G69" s="490"/>
      <c r="H69" s="260"/>
      <c r="I69" s="260"/>
      <c r="J69" s="528" t="s">
        <v>297</v>
      </c>
      <c r="K69" s="528"/>
      <c r="L69" s="528"/>
      <c r="M69" s="528"/>
      <c r="N69" s="528"/>
      <c r="O69" s="528"/>
      <c r="P69" s="528"/>
      <c r="Q69" s="262"/>
    </row>
    <row r="71" spans="12:17" ht="14.25" customHeight="1">
      <c r="L71" s="264"/>
      <c r="M71" s="258"/>
      <c r="N71" s="265"/>
      <c r="O71" s="265"/>
      <c r="P71" s="266"/>
      <c r="Q71" s="266"/>
    </row>
  </sheetData>
  <sheetProtection/>
  <mergeCells count="72">
    <mergeCell ref="Q43:Q45"/>
    <mergeCell ref="Q37:Q39"/>
    <mergeCell ref="A43:A45"/>
    <mergeCell ref="B43:B45"/>
    <mergeCell ref="C43:C45"/>
    <mergeCell ref="D43:D45"/>
    <mergeCell ref="E43:E45"/>
    <mergeCell ref="F43:F45"/>
    <mergeCell ref="A37:A39"/>
    <mergeCell ref="C37:C39"/>
    <mergeCell ref="G43:G45"/>
    <mergeCell ref="N43:N45"/>
    <mergeCell ref="O43:O45"/>
    <mergeCell ref="P43:P45"/>
    <mergeCell ref="F37:F39"/>
    <mergeCell ref="G37:G39"/>
    <mergeCell ref="N37:N39"/>
    <mergeCell ref="O37:O39"/>
    <mergeCell ref="Q32:Q34"/>
    <mergeCell ref="A32:A34"/>
    <mergeCell ref="C32:C34"/>
    <mergeCell ref="D32:D34"/>
    <mergeCell ref="E32:E34"/>
    <mergeCell ref="B37:B39"/>
    <mergeCell ref="D37:D39"/>
    <mergeCell ref="E37:E39"/>
    <mergeCell ref="P37:P39"/>
    <mergeCell ref="P16:P18"/>
    <mergeCell ref="B32:B34"/>
    <mergeCell ref="F32:F34"/>
    <mergeCell ref="G32:G34"/>
    <mergeCell ref="N32:N34"/>
    <mergeCell ref="O32:O34"/>
    <mergeCell ref="Q16:Q18"/>
    <mergeCell ref="B25:B26"/>
    <mergeCell ref="A25:A26"/>
    <mergeCell ref="C25:C26"/>
    <mergeCell ref="D25:D26"/>
    <mergeCell ref="E25:E26"/>
    <mergeCell ref="A16:A18"/>
    <mergeCell ref="B16:B18"/>
    <mergeCell ref="C16:C18"/>
    <mergeCell ref="D16:D18"/>
    <mergeCell ref="B10:B11"/>
    <mergeCell ref="C10:C11"/>
    <mergeCell ref="E16:E18"/>
    <mergeCell ref="F25:F26"/>
    <mergeCell ref="G25:G26"/>
    <mergeCell ref="N25:N26"/>
    <mergeCell ref="F16:F18"/>
    <mergeCell ref="G16:G18"/>
    <mergeCell ref="N16:N18"/>
    <mergeCell ref="A1:Q1"/>
    <mergeCell ref="A2:Q2"/>
    <mergeCell ref="Q25:Q26"/>
    <mergeCell ref="D69:E69"/>
    <mergeCell ref="F69:G69"/>
    <mergeCell ref="M10:O10"/>
    <mergeCell ref="P10:Q10"/>
    <mergeCell ref="A3:Q3"/>
    <mergeCell ref="L4:O4"/>
    <mergeCell ref="A10:A11"/>
    <mergeCell ref="J69:P69"/>
    <mergeCell ref="D10:D11"/>
    <mergeCell ref="E10:E11"/>
    <mergeCell ref="F10:G10"/>
    <mergeCell ref="H10:H11"/>
    <mergeCell ref="I10:L10"/>
    <mergeCell ref="O25:O26"/>
    <mergeCell ref="P25:P26"/>
    <mergeCell ref="P32:P34"/>
    <mergeCell ref="O16:O18"/>
  </mergeCells>
  <printOptions horizontalCentered="1"/>
  <pageMargins left="0.38" right="0.3" top="0.95" bottom="0.42" header="0.36" footer="0.19"/>
  <pageSetup horizontalDpi="600" verticalDpi="600" orientation="landscape" paperSize="9" r:id="rId2"/>
  <headerFooter>
    <oddFooter>&amp;L&amp;"Arial,Курсив"
&amp;R&amp;P</oddFooter>
  </headerFooter>
  <rowBreaks count="1" manualBreakCount="1">
    <brk id="29" max="1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84"/>
  <sheetViews>
    <sheetView tabSelected="1" zoomScale="90" zoomScaleNormal="90" zoomScaleSheetLayoutView="70" workbookViewId="0" topLeftCell="A1">
      <selection activeCell="J15" sqref="J15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37.8515625" style="0" customWidth="1"/>
    <col min="4" max="4" width="6.8515625" style="0" customWidth="1"/>
    <col min="5" max="5" width="7.421875" style="0" customWidth="1"/>
    <col min="6" max="6" width="7.140625" style="0" customWidth="1"/>
    <col min="7" max="8" width="9.421875" style="0" customWidth="1"/>
    <col min="9" max="9" width="8.00390625" style="0" customWidth="1"/>
    <col min="10" max="10" width="11.28125" style="0" customWidth="1"/>
  </cols>
  <sheetData>
    <row r="2" spans="1:18" s="5" customFormat="1" ht="40.5" customHeight="1">
      <c r="A2" s="570" t="s">
        <v>300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</row>
    <row r="3" spans="1:18" ht="11.25" customHeight="1">
      <c r="A3" s="108"/>
      <c r="B3" s="108"/>
      <c r="C3" s="108"/>
      <c r="D3" s="108"/>
      <c r="E3" s="108"/>
      <c r="F3" s="108"/>
      <c r="G3" s="108"/>
      <c r="H3" s="108"/>
      <c r="I3" s="114"/>
      <c r="J3" s="114"/>
      <c r="K3" s="114"/>
      <c r="L3" s="114"/>
      <c r="M3" s="108"/>
      <c r="N3" s="108"/>
      <c r="O3" s="108"/>
      <c r="P3" s="108"/>
      <c r="Q3" s="108"/>
      <c r="R3" s="108"/>
    </row>
    <row r="4" spans="1:18" ht="18">
      <c r="A4" s="108"/>
      <c r="B4" s="108"/>
      <c r="C4" s="108" t="s">
        <v>235</v>
      </c>
      <c r="D4" s="108"/>
      <c r="E4" s="108"/>
      <c r="F4" s="108"/>
      <c r="G4" s="108"/>
      <c r="H4" s="108"/>
      <c r="I4" s="114"/>
      <c r="J4" s="291"/>
      <c r="K4" s="114"/>
      <c r="L4" s="114"/>
      <c r="M4" s="108"/>
      <c r="N4" s="108"/>
      <c r="O4" s="108"/>
      <c r="P4" s="108"/>
      <c r="Q4" s="108"/>
      <c r="R4" s="108"/>
    </row>
    <row r="5" spans="1:18" ht="9.75" customHeight="1">
      <c r="A5" s="108"/>
      <c r="B5" s="108"/>
      <c r="C5" s="108"/>
      <c r="D5" s="108"/>
      <c r="E5" s="108"/>
      <c r="F5" s="108"/>
      <c r="G5" s="108"/>
      <c r="H5" s="108"/>
      <c r="I5" s="114"/>
      <c r="J5" s="114"/>
      <c r="K5" s="114"/>
      <c r="L5" s="114"/>
      <c r="M5" s="108"/>
      <c r="N5" s="108"/>
      <c r="O5" s="108"/>
      <c r="P5" s="108"/>
      <c r="Q5" s="108"/>
      <c r="R5" s="108"/>
    </row>
    <row r="6" spans="1:18" ht="12" customHeight="1">
      <c r="A6" s="572"/>
      <c r="B6" s="706" t="s">
        <v>231</v>
      </c>
      <c r="C6" s="706" t="s">
        <v>232</v>
      </c>
      <c r="D6" s="707" t="s">
        <v>233</v>
      </c>
      <c r="E6" s="707" t="s">
        <v>234</v>
      </c>
      <c r="F6" s="708" t="s">
        <v>482</v>
      </c>
      <c r="G6" s="707" t="s">
        <v>480</v>
      </c>
      <c r="H6" s="702" t="s">
        <v>483</v>
      </c>
      <c r="I6" s="703" t="s">
        <v>481</v>
      </c>
      <c r="J6" s="114"/>
      <c r="K6" s="114"/>
      <c r="L6" s="114"/>
      <c r="M6" s="108"/>
      <c r="N6" s="108"/>
      <c r="O6" s="108"/>
      <c r="P6" s="108"/>
      <c r="Q6" s="108"/>
      <c r="R6" s="108"/>
    </row>
    <row r="7" spans="1:18" ht="21.75" customHeight="1">
      <c r="A7" s="572"/>
      <c r="B7" s="706"/>
      <c r="C7" s="706"/>
      <c r="D7" s="707"/>
      <c r="E7" s="707"/>
      <c r="F7" s="709"/>
      <c r="G7" s="707"/>
      <c r="H7" s="702"/>
      <c r="I7" s="704"/>
      <c r="J7" s="114"/>
      <c r="K7" s="114"/>
      <c r="L7" s="114"/>
      <c r="M7" s="108"/>
      <c r="N7" s="108"/>
      <c r="O7" s="108"/>
      <c r="P7" s="108"/>
      <c r="Q7" s="108"/>
      <c r="R7" s="108"/>
    </row>
    <row r="8" spans="1:18" ht="18" customHeight="1">
      <c r="A8" s="572"/>
      <c r="B8" s="706"/>
      <c r="C8" s="706"/>
      <c r="D8" s="707"/>
      <c r="E8" s="707"/>
      <c r="F8" s="709"/>
      <c r="G8" s="707"/>
      <c r="H8" s="702"/>
      <c r="I8" s="704"/>
      <c r="J8" s="114"/>
      <c r="K8" s="114"/>
      <c r="L8" s="114"/>
      <c r="M8" s="108"/>
      <c r="N8" s="108"/>
      <c r="O8" s="108"/>
      <c r="P8" s="108"/>
      <c r="Q8" s="108"/>
      <c r="R8" s="108"/>
    </row>
    <row r="9" spans="1:18" ht="15" customHeight="1">
      <c r="A9" s="572"/>
      <c r="B9" s="706"/>
      <c r="C9" s="706"/>
      <c r="D9" s="707"/>
      <c r="E9" s="707"/>
      <c r="F9" s="710"/>
      <c r="G9" s="707"/>
      <c r="H9" s="702"/>
      <c r="I9" s="705"/>
      <c r="J9" s="114"/>
      <c r="K9" s="114"/>
      <c r="L9" s="114"/>
      <c r="M9" s="108"/>
      <c r="N9" s="108"/>
      <c r="O9" s="108"/>
      <c r="P9" s="108"/>
      <c r="Q9" s="108"/>
      <c r="R9" s="108"/>
    </row>
    <row r="10" spans="1:18" ht="18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/>
      <c r="G10" s="110">
        <v>6</v>
      </c>
      <c r="H10" s="110">
        <v>7</v>
      </c>
      <c r="I10" s="643">
        <v>8</v>
      </c>
      <c r="J10" s="114"/>
      <c r="K10" s="114"/>
      <c r="L10" s="114"/>
      <c r="M10" s="108"/>
      <c r="N10" s="108"/>
      <c r="O10" s="108"/>
      <c r="P10" s="108"/>
      <c r="Q10" s="108"/>
      <c r="R10" s="108"/>
    </row>
    <row r="11" spans="1:18" ht="19.5" customHeight="1">
      <c r="A11" s="93"/>
      <c r="B11" s="94"/>
      <c r="C11" s="105" t="s">
        <v>46</v>
      </c>
      <c r="D11" s="640"/>
      <c r="E11" s="641"/>
      <c r="F11" s="641"/>
      <c r="G11" s="642">
        <v>1.201</v>
      </c>
      <c r="H11" s="642"/>
      <c r="I11" s="643"/>
      <c r="J11" s="644"/>
      <c r="K11" s="114"/>
      <c r="L11" s="114"/>
      <c r="M11" s="108"/>
      <c r="N11" s="108"/>
      <c r="O11" s="108"/>
      <c r="P11" s="108"/>
      <c r="Q11" s="108"/>
      <c r="R11" s="108"/>
    </row>
    <row r="12" spans="1:18" ht="48" customHeight="1">
      <c r="A12" s="91">
        <v>1</v>
      </c>
      <c r="B12" s="59" t="s">
        <v>116</v>
      </c>
      <c r="C12" s="60" t="s">
        <v>301</v>
      </c>
      <c r="D12" s="645" t="s">
        <v>471</v>
      </c>
      <c r="E12" s="655">
        <v>3.311</v>
      </c>
      <c r="F12" s="696">
        <v>1.155</v>
      </c>
      <c r="G12" s="651">
        <f>F12*G11</f>
        <v>1.3871550000000001</v>
      </c>
      <c r="H12" s="697">
        <f>E12*G12</f>
        <v>4.5928702050000005</v>
      </c>
      <c r="I12" s="647">
        <f>H12*100/H84</f>
        <v>0.006179229636441484</v>
      </c>
      <c r="J12" s="648"/>
      <c r="K12" s="114"/>
      <c r="L12" s="114"/>
      <c r="M12" s="108"/>
      <c r="N12" s="108"/>
      <c r="O12" s="108"/>
      <c r="P12" s="108"/>
      <c r="Q12" s="108"/>
      <c r="R12" s="108"/>
    </row>
    <row r="13" spans="1:18" ht="39" customHeight="1">
      <c r="A13" s="91">
        <v>2</v>
      </c>
      <c r="B13" s="59" t="s">
        <v>119</v>
      </c>
      <c r="C13" s="62" t="s">
        <v>302</v>
      </c>
      <c r="D13" s="649" t="s">
        <v>38</v>
      </c>
      <c r="E13" s="650">
        <v>7615.3</v>
      </c>
      <c r="F13" s="650">
        <v>1.45</v>
      </c>
      <c r="G13" s="651">
        <f>F13*G11</f>
        <v>1.74145</v>
      </c>
      <c r="H13" s="651">
        <f>E13*G13</f>
        <v>13261.664185</v>
      </c>
      <c r="I13" s="700">
        <f>H13*100/H84</f>
        <v>17.842191201326706</v>
      </c>
      <c r="J13" s="653">
        <v>1.78581</v>
      </c>
      <c r="K13" s="114"/>
      <c r="L13" s="114"/>
      <c r="M13" s="108"/>
      <c r="N13" s="108"/>
      <c r="O13" s="108"/>
      <c r="P13" s="108"/>
      <c r="Q13" s="108"/>
      <c r="R13" s="108"/>
    </row>
    <row r="14" spans="1:18" ht="42.75" customHeight="1">
      <c r="A14" s="91">
        <v>3</v>
      </c>
      <c r="B14" s="59" t="s">
        <v>120</v>
      </c>
      <c r="C14" s="60" t="s">
        <v>303</v>
      </c>
      <c r="D14" s="654" t="s">
        <v>471</v>
      </c>
      <c r="E14" s="655">
        <v>1.66</v>
      </c>
      <c r="F14" s="655">
        <v>1.15536</v>
      </c>
      <c r="G14" s="651">
        <f>F14*G11</f>
        <v>1.38758736</v>
      </c>
      <c r="H14" s="651">
        <f>E14*G14</f>
        <v>2.3033950175999998</v>
      </c>
      <c r="I14" s="700">
        <f>H14*100/H84</f>
        <v>0.003098978660814468</v>
      </c>
      <c r="J14" s="653">
        <v>1081.8021052</v>
      </c>
      <c r="K14" s="114"/>
      <c r="L14" s="114"/>
      <c r="M14" s="108"/>
      <c r="N14" s="108"/>
      <c r="O14" s="108"/>
      <c r="P14" s="108"/>
      <c r="Q14" s="108"/>
      <c r="R14" s="108"/>
    </row>
    <row r="15" spans="1:18" ht="39" customHeight="1">
      <c r="A15" s="91">
        <v>4</v>
      </c>
      <c r="B15" s="59" t="s">
        <v>118</v>
      </c>
      <c r="C15" s="62" t="s">
        <v>273</v>
      </c>
      <c r="D15" s="649" t="s">
        <v>38</v>
      </c>
      <c r="E15" s="650">
        <v>380.88</v>
      </c>
      <c r="F15" s="650">
        <v>1.45</v>
      </c>
      <c r="G15" s="651">
        <f>F15*G11</f>
        <v>1.74145</v>
      </c>
      <c r="H15" s="651">
        <f>E15*G15</f>
        <v>663.283476</v>
      </c>
      <c r="I15" s="700">
        <f>H15*100/H84</f>
        <v>0.8923789981696474</v>
      </c>
      <c r="J15" s="653">
        <v>1.78581</v>
      </c>
      <c r="K15" s="114"/>
      <c r="L15" s="114"/>
      <c r="M15" s="108"/>
      <c r="N15" s="108"/>
      <c r="O15" s="108"/>
      <c r="P15" s="108"/>
      <c r="Q15" s="108"/>
      <c r="R15" s="108"/>
    </row>
    <row r="16" spans="1:18" ht="39" customHeight="1">
      <c r="A16" s="91">
        <v>5</v>
      </c>
      <c r="B16" s="63" t="s">
        <v>121</v>
      </c>
      <c r="C16" s="54" t="s">
        <v>122</v>
      </c>
      <c r="D16" s="654" t="s">
        <v>471</v>
      </c>
      <c r="E16" s="656">
        <v>7.62</v>
      </c>
      <c r="F16" s="656">
        <v>0.79572</v>
      </c>
      <c r="G16" s="651">
        <f>F16*G11</f>
        <v>0.95565972</v>
      </c>
      <c r="H16" s="651">
        <f>E16*G16</f>
        <v>7.2821270664</v>
      </c>
      <c r="I16" s="700">
        <f>H16*100/H84</f>
        <v>0.009797345314928523</v>
      </c>
      <c r="J16" s="653">
        <v>745.0127749999999</v>
      </c>
      <c r="K16" s="114"/>
      <c r="L16" s="114"/>
      <c r="M16" s="108"/>
      <c r="N16" s="108"/>
      <c r="O16" s="108"/>
      <c r="P16" s="108"/>
      <c r="Q16" s="108"/>
      <c r="R16" s="108"/>
    </row>
    <row r="17" spans="1:18" ht="39" customHeight="1">
      <c r="A17" s="91">
        <v>6</v>
      </c>
      <c r="B17" s="51" t="s">
        <v>67</v>
      </c>
      <c r="C17" s="52" t="s">
        <v>123</v>
      </c>
      <c r="D17" s="657" t="s">
        <v>472</v>
      </c>
      <c r="E17" s="658">
        <v>0.652</v>
      </c>
      <c r="F17" s="658">
        <v>0.59121</v>
      </c>
      <c r="G17" s="651">
        <f>F17*G11</f>
        <v>0.71004321</v>
      </c>
      <c r="H17" s="651">
        <f>E17*G17</f>
        <v>0.46294817292000007</v>
      </c>
      <c r="I17" s="699">
        <f>H17*100/H84</f>
        <v>0.0006228486638114566</v>
      </c>
      <c r="J17" s="653">
        <v>553.532682</v>
      </c>
      <c r="K17" s="114"/>
      <c r="L17" s="114"/>
      <c r="M17" s="108"/>
      <c r="N17" s="108"/>
      <c r="O17" s="108"/>
      <c r="P17" s="108"/>
      <c r="Q17" s="108"/>
      <c r="R17" s="108"/>
    </row>
    <row r="18" spans="1:18" ht="39" customHeight="1">
      <c r="A18" s="91">
        <v>7</v>
      </c>
      <c r="B18" s="51" t="s">
        <v>125</v>
      </c>
      <c r="C18" s="52" t="s">
        <v>124</v>
      </c>
      <c r="D18" s="657" t="s">
        <v>472</v>
      </c>
      <c r="E18" s="658">
        <v>0.489</v>
      </c>
      <c r="F18" s="658">
        <v>0.54538</v>
      </c>
      <c r="G18" s="651">
        <f>F18*G11</f>
        <v>0.65500138</v>
      </c>
      <c r="H18" s="651">
        <f>E18*G18</f>
        <v>0.32029567482</v>
      </c>
      <c r="I18" s="647">
        <f>H18*100/H84</f>
        <v>0.0004309245499942814</v>
      </c>
      <c r="J18" s="653">
        <v>426.35739609999996</v>
      </c>
      <c r="K18" s="114"/>
      <c r="L18" s="114"/>
      <c r="M18" s="108"/>
      <c r="N18" s="108"/>
      <c r="O18" s="108"/>
      <c r="P18" s="108"/>
      <c r="Q18" s="108"/>
      <c r="R18" s="108"/>
    </row>
    <row r="19" spans="1:18" ht="51.75" customHeight="1">
      <c r="A19" s="91">
        <v>8</v>
      </c>
      <c r="B19" s="92" t="s">
        <v>126</v>
      </c>
      <c r="C19" s="44" t="s">
        <v>127</v>
      </c>
      <c r="D19" s="654" t="s">
        <v>473</v>
      </c>
      <c r="E19" s="659">
        <v>1.27</v>
      </c>
      <c r="F19" s="659">
        <v>4.1545</v>
      </c>
      <c r="G19" s="651">
        <f>F19*G11</f>
        <v>4.9895545</v>
      </c>
      <c r="H19" s="651">
        <f>E19*G19</f>
        <v>6.336734215</v>
      </c>
      <c r="I19" s="700">
        <f>H19*100/H84</f>
        <v>0.008525417464868412</v>
      </c>
      <c r="J19" s="653">
        <v>422.07804000000004</v>
      </c>
      <c r="K19" s="114"/>
      <c r="L19" s="114"/>
      <c r="M19" s="108"/>
      <c r="N19" s="108"/>
      <c r="O19" s="108"/>
      <c r="P19" s="108"/>
      <c r="Q19" s="108"/>
      <c r="R19" s="108"/>
    </row>
    <row r="20" spans="1:18" ht="51.75" customHeight="1">
      <c r="A20" s="91">
        <v>9</v>
      </c>
      <c r="B20" s="51" t="s">
        <v>48</v>
      </c>
      <c r="C20" s="28" t="s">
        <v>128</v>
      </c>
      <c r="D20" s="660" t="s">
        <v>474</v>
      </c>
      <c r="E20" s="661">
        <v>254.7</v>
      </c>
      <c r="F20" s="661">
        <v>3.83</v>
      </c>
      <c r="G20" s="651">
        <f>F20*G11</f>
        <v>4.599830000000001</v>
      </c>
      <c r="H20" s="651">
        <f>E20*G20</f>
        <v>1171.5767010000002</v>
      </c>
      <c r="I20" s="700">
        <f>H20*100/H84</f>
        <v>1.576234717955315</v>
      </c>
      <c r="J20" s="653">
        <v>3.8521305567000006</v>
      </c>
      <c r="K20" s="114"/>
      <c r="L20" s="114"/>
      <c r="M20" s="108"/>
      <c r="N20" s="108"/>
      <c r="O20" s="108"/>
      <c r="P20" s="108"/>
      <c r="Q20" s="108"/>
      <c r="R20" s="108"/>
    </row>
    <row r="21" spans="1:18" ht="50.25" customHeight="1">
      <c r="A21" s="91">
        <v>10</v>
      </c>
      <c r="B21" s="29" t="s">
        <v>136</v>
      </c>
      <c r="C21" s="53" t="s">
        <v>131</v>
      </c>
      <c r="D21" s="662" t="s">
        <v>45</v>
      </c>
      <c r="E21" s="663">
        <v>1222</v>
      </c>
      <c r="F21" s="663">
        <v>5.95</v>
      </c>
      <c r="G21" s="651">
        <f>F21*G11</f>
        <v>7.145950000000001</v>
      </c>
      <c r="H21" s="651">
        <f>E21*G21</f>
        <v>8732.350900000001</v>
      </c>
      <c r="I21" s="700">
        <f>H21*100/H84</f>
        <v>11.748470796832907</v>
      </c>
      <c r="J21" s="653">
        <v>6.563479487985001</v>
      </c>
      <c r="K21" s="114"/>
      <c r="L21" s="114"/>
      <c r="M21" s="108"/>
      <c r="N21" s="108"/>
      <c r="O21" s="108"/>
      <c r="P21" s="108"/>
      <c r="Q21" s="108"/>
      <c r="R21" s="108"/>
    </row>
    <row r="22" spans="1:18" ht="46.5" customHeight="1">
      <c r="A22" s="91">
        <v>11</v>
      </c>
      <c r="B22" s="29" t="s">
        <v>129</v>
      </c>
      <c r="C22" s="28" t="s">
        <v>155</v>
      </c>
      <c r="D22" s="662" t="s">
        <v>45</v>
      </c>
      <c r="E22" s="665">
        <v>1961.3</v>
      </c>
      <c r="F22" s="665">
        <v>4.13</v>
      </c>
      <c r="G22" s="651">
        <f>F22*G11</f>
        <v>4.96013</v>
      </c>
      <c r="H22" s="651">
        <f>E22*G22</f>
        <v>9728.302969</v>
      </c>
      <c r="I22" s="700">
        <f>H22*100/H84</f>
        <v>13.088420820794015</v>
      </c>
      <c r="J22" s="653">
        <v>4.994368462890001</v>
      </c>
      <c r="K22" s="114"/>
      <c r="L22" s="114"/>
      <c r="M22" s="108"/>
      <c r="N22" s="108"/>
      <c r="O22" s="108"/>
      <c r="P22" s="108"/>
      <c r="Q22" s="108"/>
      <c r="R22" s="108"/>
    </row>
    <row r="23" spans="1:18" ht="39" customHeight="1">
      <c r="A23" s="91">
        <v>12</v>
      </c>
      <c r="B23" s="18" t="s">
        <v>137</v>
      </c>
      <c r="C23" s="64" t="s">
        <v>138</v>
      </c>
      <c r="D23" s="666" t="s">
        <v>475</v>
      </c>
      <c r="E23" s="667">
        <v>0.7</v>
      </c>
      <c r="F23" s="667">
        <v>34.52</v>
      </c>
      <c r="G23" s="651">
        <f>F23*G11</f>
        <v>41.45852000000001</v>
      </c>
      <c r="H23" s="651">
        <f>E23*G23</f>
        <v>29.020964000000003</v>
      </c>
      <c r="I23" s="700">
        <f>H23*100/H84</f>
        <v>0.0390446916247879</v>
      </c>
      <c r="J23" s="653">
        <v>33.717589564</v>
      </c>
      <c r="K23" s="114"/>
      <c r="L23" s="114"/>
      <c r="M23" s="108"/>
      <c r="N23" s="108"/>
      <c r="O23" s="108"/>
      <c r="P23" s="108"/>
      <c r="Q23" s="108"/>
      <c r="R23" s="108"/>
    </row>
    <row r="24" spans="1:18" ht="39" customHeight="1">
      <c r="A24" s="91">
        <v>13</v>
      </c>
      <c r="B24" s="18" t="s">
        <v>140</v>
      </c>
      <c r="C24" s="64" t="s">
        <v>141</v>
      </c>
      <c r="D24" s="666" t="s">
        <v>475</v>
      </c>
      <c r="E24" s="668">
        <v>76.1</v>
      </c>
      <c r="F24" s="668">
        <v>40.27</v>
      </c>
      <c r="G24" s="651">
        <f>F24*G11</f>
        <v>48.364270000000005</v>
      </c>
      <c r="H24" s="651">
        <f>E24*G24</f>
        <v>3680.520947</v>
      </c>
      <c r="I24" s="700">
        <f>H24*100/H84</f>
        <v>4.9517585078906174</v>
      </c>
      <c r="J24" s="653">
        <v>39.196811743</v>
      </c>
      <c r="K24" s="114"/>
      <c r="L24" s="114"/>
      <c r="M24" s="108"/>
      <c r="N24" s="108"/>
      <c r="O24" s="108"/>
      <c r="P24" s="108"/>
      <c r="Q24" s="108"/>
      <c r="R24" s="108"/>
    </row>
    <row r="25" spans="1:18" ht="39" customHeight="1">
      <c r="A25" s="89">
        <v>14</v>
      </c>
      <c r="B25" s="97" t="s">
        <v>114</v>
      </c>
      <c r="C25" s="98" t="s">
        <v>132</v>
      </c>
      <c r="D25" s="669" t="s">
        <v>470</v>
      </c>
      <c r="E25" s="667">
        <v>9</v>
      </c>
      <c r="F25" s="667">
        <v>37.2</v>
      </c>
      <c r="G25" s="651">
        <f>F25*G11</f>
        <v>44.677200000000006</v>
      </c>
      <c r="H25" s="651">
        <f>E25*G25</f>
        <v>402.0948000000001</v>
      </c>
      <c r="I25" s="700">
        <f>H25*100/H84</f>
        <v>0.5409767735465565</v>
      </c>
      <c r="J25" s="670">
        <v>36.2049212375424</v>
      </c>
      <c r="K25" s="114"/>
      <c r="L25" s="114"/>
      <c r="M25" s="108"/>
      <c r="N25" s="108"/>
      <c r="O25" s="108"/>
      <c r="P25" s="108"/>
      <c r="Q25" s="108"/>
      <c r="R25" s="108"/>
    </row>
    <row r="26" spans="1:18" ht="39" customHeight="1">
      <c r="A26" s="118">
        <v>15</v>
      </c>
      <c r="B26" s="18" t="s">
        <v>133</v>
      </c>
      <c r="C26" s="64" t="s">
        <v>134</v>
      </c>
      <c r="D26" s="666" t="s">
        <v>476</v>
      </c>
      <c r="E26" s="667">
        <v>90</v>
      </c>
      <c r="F26" s="667">
        <v>0.03</v>
      </c>
      <c r="G26" s="651">
        <f>F26*G11</f>
        <v>0.03603</v>
      </c>
      <c r="H26" s="651">
        <f>E26*G26</f>
        <v>3.2427</v>
      </c>
      <c r="I26" s="699">
        <f>H26*100/H84</f>
        <v>0.004362715915698036</v>
      </c>
      <c r="J26" s="653">
        <v>0.0282134278629</v>
      </c>
      <c r="K26" s="114"/>
      <c r="L26" s="114"/>
      <c r="M26" s="108"/>
      <c r="N26" s="108"/>
      <c r="O26" s="108"/>
      <c r="P26" s="108"/>
      <c r="Q26" s="108"/>
      <c r="R26" s="108"/>
    </row>
    <row r="27" spans="1:18" ht="39" customHeight="1">
      <c r="A27" s="118">
        <v>16</v>
      </c>
      <c r="B27" s="51" t="s">
        <v>54</v>
      </c>
      <c r="C27" s="64" t="s">
        <v>142</v>
      </c>
      <c r="D27" s="649" t="s">
        <v>3</v>
      </c>
      <c r="E27" s="671">
        <v>1</v>
      </c>
      <c r="F27" s="668">
        <v>62.39</v>
      </c>
      <c r="G27" s="651">
        <f>F27*G11</f>
        <v>74.93039</v>
      </c>
      <c r="H27" s="651">
        <f>E27*G27</f>
        <v>74.93039</v>
      </c>
      <c r="I27" s="700">
        <f>H27*100/H84</f>
        <v>0.10081105406681498</v>
      </c>
      <c r="J27" s="653">
        <v>62.3926044</v>
      </c>
      <c r="K27" s="114"/>
      <c r="L27" s="114"/>
      <c r="M27" s="108"/>
      <c r="N27" s="108"/>
      <c r="O27" s="108"/>
      <c r="P27" s="108"/>
      <c r="Q27" s="108"/>
      <c r="R27" s="108"/>
    </row>
    <row r="28" spans="1:18" ht="39" customHeight="1">
      <c r="A28" s="91">
        <v>17</v>
      </c>
      <c r="B28" s="51" t="s">
        <v>54</v>
      </c>
      <c r="C28" s="64" t="s">
        <v>144</v>
      </c>
      <c r="D28" s="649" t="s">
        <v>3</v>
      </c>
      <c r="E28" s="671">
        <v>124</v>
      </c>
      <c r="F28" s="668">
        <v>22.25</v>
      </c>
      <c r="G28" s="651">
        <f>F28*G11</f>
        <v>26.722250000000003</v>
      </c>
      <c r="H28" s="651">
        <f>E28*G28</f>
        <v>3313.559</v>
      </c>
      <c r="I28" s="700">
        <f>H28*100/H84</f>
        <v>4.4580493375595855</v>
      </c>
      <c r="J28" s="653">
        <v>31.9217976</v>
      </c>
      <c r="K28" s="114"/>
      <c r="L28" s="114"/>
      <c r="M28" s="108"/>
      <c r="N28" s="108"/>
      <c r="O28" s="108"/>
      <c r="P28" s="108"/>
      <c r="Q28" s="108"/>
      <c r="R28" s="108"/>
    </row>
    <row r="29" spans="1:18" ht="39" customHeight="1">
      <c r="A29" s="91">
        <v>18</v>
      </c>
      <c r="B29" s="51" t="s">
        <v>54</v>
      </c>
      <c r="C29" s="69" t="s">
        <v>145</v>
      </c>
      <c r="D29" s="672" t="s">
        <v>3</v>
      </c>
      <c r="E29" s="673">
        <v>2</v>
      </c>
      <c r="F29" s="698">
        <v>50.78</v>
      </c>
      <c r="G29" s="651">
        <f>F29*G11</f>
        <v>60.98678</v>
      </c>
      <c r="H29" s="651">
        <f>E29*G29</f>
        <v>121.97356</v>
      </c>
      <c r="I29" s="700">
        <f>H29*100/H84</f>
        <v>0.16410275125862683</v>
      </c>
      <c r="J29" s="653">
        <v>48.36636</v>
      </c>
      <c r="K29" s="114"/>
      <c r="L29" s="114"/>
      <c r="M29" s="108"/>
      <c r="N29" s="108"/>
      <c r="O29" s="108"/>
      <c r="P29" s="108"/>
      <c r="Q29" s="108"/>
      <c r="R29" s="108"/>
    </row>
    <row r="30" spans="1:18" ht="39" customHeight="1">
      <c r="A30" s="91">
        <v>19</v>
      </c>
      <c r="B30" s="51" t="s">
        <v>54</v>
      </c>
      <c r="C30" s="69" t="s">
        <v>147</v>
      </c>
      <c r="D30" s="672" t="s">
        <v>3</v>
      </c>
      <c r="E30" s="673">
        <v>2</v>
      </c>
      <c r="F30" s="698">
        <v>30.43</v>
      </c>
      <c r="G30" s="651">
        <f>F30*G11</f>
        <v>36.54643</v>
      </c>
      <c r="H30" s="651">
        <f>E30*G30</f>
        <v>73.09286</v>
      </c>
      <c r="I30" s="700">
        <f>H30*100/H84</f>
        <v>0.09833884838125276</v>
      </c>
      <c r="J30" s="653">
        <v>29.221745553000005</v>
      </c>
      <c r="K30" s="114"/>
      <c r="L30" s="114"/>
      <c r="M30" s="108"/>
      <c r="N30" s="108"/>
      <c r="O30" s="108"/>
      <c r="P30" s="108"/>
      <c r="Q30" s="108"/>
      <c r="R30" s="108"/>
    </row>
    <row r="31" spans="1:18" ht="39" customHeight="1">
      <c r="A31" s="91">
        <v>20</v>
      </c>
      <c r="B31" s="51" t="s">
        <v>54</v>
      </c>
      <c r="C31" s="69" t="s">
        <v>148</v>
      </c>
      <c r="D31" s="672" t="s">
        <v>3</v>
      </c>
      <c r="E31" s="673">
        <v>14</v>
      </c>
      <c r="F31" s="698">
        <v>22.16</v>
      </c>
      <c r="G31" s="651">
        <f>F31*G11</f>
        <v>26.614160000000002</v>
      </c>
      <c r="H31" s="651">
        <f>E31*G31</f>
        <v>372.59824000000003</v>
      </c>
      <c r="I31" s="700">
        <f>H31*100/H84</f>
        <v>0.5012922169207995</v>
      </c>
      <c r="J31" s="653">
        <v>22.16388447</v>
      </c>
      <c r="K31" s="114"/>
      <c r="L31" s="114"/>
      <c r="M31" s="108"/>
      <c r="N31" s="108"/>
      <c r="O31" s="108"/>
      <c r="P31" s="108"/>
      <c r="Q31" s="108"/>
      <c r="R31" s="108"/>
    </row>
    <row r="32" spans="1:18" ht="39" customHeight="1">
      <c r="A32" s="91">
        <v>21</v>
      </c>
      <c r="B32" s="51" t="s">
        <v>54</v>
      </c>
      <c r="C32" s="69" t="s">
        <v>149</v>
      </c>
      <c r="D32" s="672" t="s">
        <v>3</v>
      </c>
      <c r="E32" s="673">
        <v>32</v>
      </c>
      <c r="F32" s="698">
        <v>21.36</v>
      </c>
      <c r="G32" s="651">
        <f>F32*G11</f>
        <v>25.65336</v>
      </c>
      <c r="H32" s="651">
        <f>E32*G32</f>
        <v>820.90752</v>
      </c>
      <c r="I32" s="700">
        <f>H32*100/H84</f>
        <v>1.1044457713696003</v>
      </c>
      <c r="J32" s="653">
        <v>21.362212053000004</v>
      </c>
      <c r="K32" s="114"/>
      <c r="L32" s="114"/>
      <c r="M32" s="108"/>
      <c r="N32" s="108"/>
      <c r="O32" s="108"/>
      <c r="P32" s="108"/>
      <c r="Q32" s="108"/>
      <c r="R32" s="108"/>
    </row>
    <row r="33" spans="1:18" ht="39" customHeight="1">
      <c r="A33" s="91">
        <v>22</v>
      </c>
      <c r="B33" s="51" t="s">
        <v>54</v>
      </c>
      <c r="C33" s="57" t="s">
        <v>69</v>
      </c>
      <c r="D33" s="649" t="s">
        <v>3</v>
      </c>
      <c r="E33" s="671">
        <v>1</v>
      </c>
      <c r="F33" s="668">
        <v>90.69</v>
      </c>
      <c r="G33" s="651">
        <f>F33*G11</f>
        <v>108.91869</v>
      </c>
      <c r="H33" s="651">
        <f>E33*G33</f>
        <v>108.91869</v>
      </c>
      <c r="I33" s="700">
        <f>H33*100/H84</f>
        <v>0.14653878014616847</v>
      </c>
      <c r="J33" s="653">
        <v>100.762846947</v>
      </c>
      <c r="K33" s="114"/>
      <c r="L33" s="114"/>
      <c r="M33" s="108"/>
      <c r="N33" s="108"/>
      <c r="O33" s="108"/>
      <c r="P33" s="108"/>
      <c r="Q33" s="108"/>
      <c r="R33" s="108"/>
    </row>
    <row r="34" spans="1:18" ht="45.75" customHeight="1">
      <c r="A34" s="91">
        <v>23</v>
      </c>
      <c r="B34" s="51" t="s">
        <v>54</v>
      </c>
      <c r="C34" s="57" t="s">
        <v>70</v>
      </c>
      <c r="D34" s="649" t="s">
        <v>3</v>
      </c>
      <c r="E34" s="671">
        <v>124</v>
      </c>
      <c r="F34" s="668">
        <v>85.64</v>
      </c>
      <c r="G34" s="651">
        <f>F34*G11</f>
        <v>102.85364000000001</v>
      </c>
      <c r="H34" s="651">
        <f>E34*G34</f>
        <v>12753.851360000002</v>
      </c>
      <c r="I34" s="700">
        <f>H34*100/H84</f>
        <v>17.15898180982485</v>
      </c>
      <c r="J34" s="653">
        <v>80.611003053</v>
      </c>
      <c r="K34" s="114"/>
      <c r="L34" s="114"/>
      <c r="M34" s="108"/>
      <c r="N34" s="108"/>
      <c r="O34" s="108"/>
      <c r="P34" s="108"/>
      <c r="Q34" s="108"/>
      <c r="R34" s="108"/>
    </row>
    <row r="35" spans="1:18" ht="39" customHeight="1">
      <c r="A35" s="91">
        <v>24</v>
      </c>
      <c r="B35" s="55" t="s">
        <v>54</v>
      </c>
      <c r="C35" s="28" t="s">
        <v>71</v>
      </c>
      <c r="D35" s="674" t="s">
        <v>38</v>
      </c>
      <c r="E35" s="675">
        <v>1.84</v>
      </c>
      <c r="F35" s="675">
        <v>501.8</v>
      </c>
      <c r="G35" s="651">
        <f>F35*G11</f>
        <v>602.6618000000001</v>
      </c>
      <c r="H35" s="651">
        <f>E35*G35</f>
        <v>1108.8977120000002</v>
      </c>
      <c r="I35" s="700">
        <f>H35*100/H84</f>
        <v>1.4919066509462908</v>
      </c>
      <c r="J35" s="653">
        <v>483.66360000000003</v>
      </c>
      <c r="K35" s="114"/>
      <c r="L35" s="114"/>
      <c r="M35" s="108"/>
      <c r="N35" s="108"/>
      <c r="O35" s="108"/>
      <c r="P35" s="108"/>
      <c r="Q35" s="108"/>
      <c r="R35" s="108"/>
    </row>
    <row r="36" spans="1:18" ht="39" customHeight="1">
      <c r="A36" s="91">
        <v>25</v>
      </c>
      <c r="B36" s="90" t="s">
        <v>74</v>
      </c>
      <c r="C36" s="100" t="s">
        <v>72</v>
      </c>
      <c r="D36" s="674" t="s">
        <v>38</v>
      </c>
      <c r="E36" s="658">
        <v>0.92</v>
      </c>
      <c r="F36" s="658">
        <v>520.13</v>
      </c>
      <c r="G36" s="651">
        <f>F36*G11</f>
        <v>624.6761300000001</v>
      </c>
      <c r="H36" s="651">
        <f>E36*G36</f>
        <v>574.7020396</v>
      </c>
      <c r="I36" s="700">
        <f>H36*100/H84</f>
        <v>0.7732018795901696</v>
      </c>
      <c r="J36" s="670">
        <v>501.7896189054</v>
      </c>
      <c r="K36" s="114"/>
      <c r="L36" s="114"/>
      <c r="M36" s="108"/>
      <c r="N36" s="108"/>
      <c r="O36" s="108"/>
      <c r="P36" s="108"/>
      <c r="Q36" s="108"/>
      <c r="R36" s="108"/>
    </row>
    <row r="37" spans="1:18" ht="46.5" customHeight="1">
      <c r="A37" s="91">
        <v>26</v>
      </c>
      <c r="B37" s="90" t="s">
        <v>156</v>
      </c>
      <c r="C37" s="53" t="s">
        <v>153</v>
      </c>
      <c r="D37" s="674" t="s">
        <v>57</v>
      </c>
      <c r="E37" s="658">
        <v>1.222</v>
      </c>
      <c r="F37" s="658">
        <v>66.89</v>
      </c>
      <c r="G37" s="651">
        <f>F37*G11</f>
        <v>80.33489</v>
      </c>
      <c r="H37" s="651">
        <f>E37*G37</f>
        <v>98.16923558</v>
      </c>
      <c r="I37" s="700">
        <f>H37*100/H84</f>
        <v>0.13207650615128624</v>
      </c>
      <c r="J37" s="653">
        <v>65.10143880000001</v>
      </c>
      <c r="K37" s="114"/>
      <c r="L37" s="114"/>
      <c r="M37" s="108"/>
      <c r="N37" s="108"/>
      <c r="O37" s="108"/>
      <c r="P37" s="108"/>
      <c r="Q37" s="108"/>
      <c r="R37" s="108"/>
    </row>
    <row r="38" spans="1:18" ht="54" customHeight="1">
      <c r="A38" s="91">
        <v>27</v>
      </c>
      <c r="B38" s="90" t="s">
        <v>157</v>
      </c>
      <c r="C38" s="28" t="s">
        <v>154</v>
      </c>
      <c r="D38" s="674" t="s">
        <v>57</v>
      </c>
      <c r="E38" s="676">
        <v>1.961</v>
      </c>
      <c r="F38" s="676">
        <v>51.02</v>
      </c>
      <c r="G38" s="651">
        <f>F38*G11</f>
        <v>61.275020000000005</v>
      </c>
      <c r="H38" s="651">
        <f>E38*G38</f>
        <v>120.16031422000002</v>
      </c>
      <c r="I38" s="700">
        <f>H38*100/H84</f>
        <v>0.1616632174678111</v>
      </c>
      <c r="J38" s="653">
        <v>50.2287831</v>
      </c>
      <c r="K38" s="114"/>
      <c r="L38" s="114"/>
      <c r="M38" s="108"/>
      <c r="N38" s="108"/>
      <c r="O38" s="108"/>
      <c r="P38" s="108"/>
      <c r="Q38" s="108"/>
      <c r="R38" s="108"/>
    </row>
    <row r="39" spans="1:18" ht="39" customHeight="1">
      <c r="A39" s="91">
        <v>28</v>
      </c>
      <c r="B39" s="29" t="s">
        <v>76</v>
      </c>
      <c r="C39" s="28" t="s">
        <v>73</v>
      </c>
      <c r="D39" s="657" t="s">
        <v>474</v>
      </c>
      <c r="E39" s="661">
        <v>509.4</v>
      </c>
      <c r="F39" s="661">
        <v>3.83</v>
      </c>
      <c r="G39" s="651">
        <f>F39*G11</f>
        <v>4.599830000000001</v>
      </c>
      <c r="H39" s="664">
        <f>E39*G39</f>
        <v>2343.1534020000004</v>
      </c>
      <c r="I39" s="700">
        <f>H39*100/H84</f>
        <v>3.15246943591063</v>
      </c>
      <c r="J39" s="653">
        <v>3.8521305567000006</v>
      </c>
      <c r="K39" s="114"/>
      <c r="L39" s="114"/>
      <c r="M39" s="108"/>
      <c r="N39" s="108"/>
      <c r="O39" s="108"/>
      <c r="P39" s="108"/>
      <c r="Q39" s="108"/>
      <c r="R39" s="108"/>
    </row>
    <row r="40" spans="1:18" ht="39" customHeight="1">
      <c r="A40" s="91">
        <v>29</v>
      </c>
      <c r="B40" s="92" t="s">
        <v>59</v>
      </c>
      <c r="C40" s="28" t="s">
        <v>77</v>
      </c>
      <c r="D40" s="657" t="s">
        <v>472</v>
      </c>
      <c r="E40" s="658">
        <v>1.422</v>
      </c>
      <c r="F40" s="658">
        <v>63.76</v>
      </c>
      <c r="G40" s="651">
        <f>F40*G11</f>
        <v>76.57576</v>
      </c>
      <c r="H40" s="651">
        <f>E40*G40</f>
        <v>108.89073072</v>
      </c>
      <c r="I40" s="700">
        <f>H40*100/H84</f>
        <v>0.14650116384005088</v>
      </c>
      <c r="J40" s="653">
        <v>59.526999999999994</v>
      </c>
      <c r="K40" s="114"/>
      <c r="L40" s="114"/>
      <c r="M40" s="108"/>
      <c r="N40" s="108"/>
      <c r="O40" s="108"/>
      <c r="P40" s="108"/>
      <c r="Q40" s="108"/>
      <c r="R40" s="108"/>
    </row>
    <row r="41" spans="1:18" ht="39" customHeight="1">
      <c r="A41" s="91">
        <v>30</v>
      </c>
      <c r="B41" s="51" t="s">
        <v>60</v>
      </c>
      <c r="C41" s="102" t="s">
        <v>152</v>
      </c>
      <c r="D41" s="677" t="s">
        <v>477</v>
      </c>
      <c r="E41" s="678">
        <v>1.88</v>
      </c>
      <c r="F41" s="678">
        <v>62.53</v>
      </c>
      <c r="G41" s="651">
        <f>F41*G11</f>
        <v>75.09853000000001</v>
      </c>
      <c r="H41" s="651">
        <f>E41*G41</f>
        <v>141.1852364</v>
      </c>
      <c r="I41" s="700">
        <f>H41*100/H84</f>
        <v>0.18995006565635725</v>
      </c>
      <c r="J41" s="670">
        <v>91.835494077</v>
      </c>
      <c r="K41" s="114"/>
      <c r="L41" s="114"/>
      <c r="M41" s="108"/>
      <c r="N41" s="108"/>
      <c r="O41" s="108"/>
      <c r="P41" s="108"/>
      <c r="Q41" s="108"/>
      <c r="R41" s="108"/>
    </row>
    <row r="42" spans="1:18" ht="24.75" customHeight="1">
      <c r="A42" s="21"/>
      <c r="B42" s="17"/>
      <c r="C42" s="26" t="s">
        <v>161</v>
      </c>
      <c r="D42" s="679"/>
      <c r="E42" s="680"/>
      <c r="F42" s="680"/>
      <c r="G42" s="651"/>
      <c r="H42" s="651"/>
      <c r="I42" s="700"/>
      <c r="J42" s="681"/>
      <c r="K42" s="114"/>
      <c r="L42" s="114"/>
      <c r="M42" s="108"/>
      <c r="N42" s="108"/>
      <c r="O42" s="108"/>
      <c r="P42" s="108"/>
      <c r="Q42" s="108"/>
      <c r="R42" s="108"/>
    </row>
    <row r="43" spans="1:18" ht="23.25" customHeight="1">
      <c r="A43" s="91">
        <v>1</v>
      </c>
      <c r="B43" s="59" t="s">
        <v>182</v>
      </c>
      <c r="C43" s="73" t="s">
        <v>166</v>
      </c>
      <c r="D43" s="659" t="s">
        <v>477</v>
      </c>
      <c r="E43" s="682">
        <v>7</v>
      </c>
      <c r="F43" s="682">
        <v>1.07</v>
      </c>
      <c r="G43" s="651">
        <f>F43*G11</f>
        <v>1.2850700000000002</v>
      </c>
      <c r="H43" s="651">
        <f>E43*G43</f>
        <v>8.99549</v>
      </c>
      <c r="I43" s="700">
        <f>H43*100/H84</f>
        <v>0.012102497114288254</v>
      </c>
      <c r="J43" s="653">
        <v>1.071486</v>
      </c>
      <c r="K43" s="114"/>
      <c r="L43" s="114"/>
      <c r="M43" s="108"/>
      <c r="N43" s="108"/>
      <c r="O43" s="108"/>
      <c r="P43" s="108"/>
      <c r="Q43" s="108"/>
      <c r="R43" s="108"/>
    </row>
    <row r="44" spans="1:18" ht="46.5" customHeight="1">
      <c r="A44" s="91">
        <v>2</v>
      </c>
      <c r="B44" s="59" t="s">
        <v>181</v>
      </c>
      <c r="C44" s="73" t="s">
        <v>180</v>
      </c>
      <c r="D44" s="682" t="s">
        <v>473</v>
      </c>
      <c r="E44" s="683">
        <v>0.125</v>
      </c>
      <c r="F44" s="683">
        <v>346.21</v>
      </c>
      <c r="G44" s="651">
        <f>F44*G11</f>
        <v>415.79821</v>
      </c>
      <c r="H44" s="651">
        <f>E44*G44</f>
        <v>51.97477625</v>
      </c>
      <c r="I44" s="699">
        <f>H44*100/H84</f>
        <v>0.0699266609802693</v>
      </c>
      <c r="J44" s="653">
        <v>351.7317</v>
      </c>
      <c r="K44" s="114"/>
      <c r="L44" s="114"/>
      <c r="M44" s="108"/>
      <c r="N44" s="108"/>
      <c r="O44" s="108"/>
      <c r="P44" s="108"/>
      <c r="Q44" s="108"/>
      <c r="R44" s="108"/>
    </row>
    <row r="45" spans="1:18" ht="39" customHeight="1">
      <c r="A45" s="91">
        <v>3</v>
      </c>
      <c r="B45" s="92" t="s">
        <v>183</v>
      </c>
      <c r="C45" s="80" t="s">
        <v>162</v>
      </c>
      <c r="D45" s="682" t="s">
        <v>470</v>
      </c>
      <c r="E45" s="682">
        <v>15.6</v>
      </c>
      <c r="F45" s="682">
        <v>46.12</v>
      </c>
      <c r="G45" s="651">
        <f>F45*G11</f>
        <v>55.39012</v>
      </c>
      <c r="H45" s="651">
        <f>E45*G45</f>
        <v>864.085872</v>
      </c>
      <c r="I45" s="700">
        <f>H45*100/H84</f>
        <v>1.162537757518184</v>
      </c>
      <c r="J45" s="670">
        <v>44.640631314091706</v>
      </c>
      <c r="K45" s="114"/>
      <c r="L45" s="114"/>
      <c r="M45" s="108"/>
      <c r="N45" s="108"/>
      <c r="O45" s="108"/>
      <c r="P45" s="108"/>
      <c r="Q45" s="108"/>
      <c r="R45" s="108"/>
    </row>
    <row r="46" spans="1:18" ht="39" customHeight="1">
      <c r="A46" s="91">
        <v>4</v>
      </c>
      <c r="B46" s="51" t="s">
        <v>177</v>
      </c>
      <c r="C46" s="73" t="s">
        <v>167</v>
      </c>
      <c r="D46" s="682" t="s">
        <v>42</v>
      </c>
      <c r="E46" s="682">
        <v>815.7</v>
      </c>
      <c r="F46" s="682">
        <v>0.48</v>
      </c>
      <c r="G46" s="651">
        <f>F46*G11</f>
        <v>0.57648</v>
      </c>
      <c r="H46" s="664">
        <f>E46*G46</f>
        <v>470.234736</v>
      </c>
      <c r="I46" s="700">
        <f>H46*100/H84</f>
        <v>0.6326519773217577</v>
      </c>
      <c r="J46" s="653">
        <v>0.4836636000000001</v>
      </c>
      <c r="K46" s="114"/>
      <c r="L46" s="114"/>
      <c r="M46" s="108"/>
      <c r="N46" s="108"/>
      <c r="O46" s="108"/>
      <c r="P46" s="108"/>
      <c r="Q46" s="108"/>
      <c r="R46" s="108"/>
    </row>
    <row r="47" spans="1:18" ht="39" customHeight="1">
      <c r="A47" s="118">
        <v>5</v>
      </c>
      <c r="B47" s="51" t="s">
        <v>177</v>
      </c>
      <c r="C47" s="73" t="s">
        <v>168</v>
      </c>
      <c r="D47" s="682" t="s">
        <v>42</v>
      </c>
      <c r="E47" s="682">
        <v>807.5</v>
      </c>
      <c r="F47" s="682">
        <v>0.48</v>
      </c>
      <c r="G47" s="651">
        <f>F47*G11</f>
        <v>0.57648</v>
      </c>
      <c r="H47" s="664">
        <f>E47*G47</f>
        <v>465.50759999999997</v>
      </c>
      <c r="I47" s="700">
        <f>H47*100/H84</f>
        <v>0.6262921070090957</v>
      </c>
      <c r="J47" s="653">
        <v>0.4836636000000001</v>
      </c>
      <c r="K47" s="114"/>
      <c r="L47" s="114"/>
      <c r="M47" s="108"/>
      <c r="N47" s="108"/>
      <c r="O47" s="108"/>
      <c r="P47" s="108"/>
      <c r="Q47" s="108"/>
      <c r="R47" s="108"/>
    </row>
    <row r="48" spans="1:18" ht="39" customHeight="1">
      <c r="A48" s="118">
        <v>6</v>
      </c>
      <c r="B48" s="59" t="s">
        <v>176</v>
      </c>
      <c r="C48" s="73" t="s">
        <v>163</v>
      </c>
      <c r="D48" s="682" t="s">
        <v>42</v>
      </c>
      <c r="E48" s="682">
        <v>416.2</v>
      </c>
      <c r="F48" s="682">
        <v>0.31</v>
      </c>
      <c r="G48" s="651">
        <f>F48*G11</f>
        <v>0.37231000000000003</v>
      </c>
      <c r="H48" s="664">
        <f>E48*G48</f>
        <v>154.955422</v>
      </c>
      <c r="I48" s="700">
        <f>H48*100/H84</f>
        <v>0.2084764195834044</v>
      </c>
      <c r="J48" s="653">
        <v>0.356029612596</v>
      </c>
      <c r="K48" s="114"/>
      <c r="L48" s="114"/>
      <c r="M48" s="108"/>
      <c r="N48" s="108"/>
      <c r="O48" s="108"/>
      <c r="P48" s="108"/>
      <c r="Q48" s="108"/>
      <c r="R48" s="108"/>
    </row>
    <row r="49" spans="1:18" ht="25.5" customHeight="1">
      <c r="A49" s="91">
        <v>7</v>
      </c>
      <c r="B49" s="59" t="s">
        <v>176</v>
      </c>
      <c r="C49" s="73" t="s">
        <v>164</v>
      </c>
      <c r="D49" s="682" t="s">
        <v>42</v>
      </c>
      <c r="E49" s="682">
        <v>299.1</v>
      </c>
      <c r="F49" s="682">
        <v>0.57</v>
      </c>
      <c r="G49" s="651">
        <f>F49*G11</f>
        <v>0.68457</v>
      </c>
      <c r="H49" s="664">
        <f>E49*G49</f>
        <v>204.75488700000002</v>
      </c>
      <c r="I49" s="700">
        <f>H49*100/H84</f>
        <v>0.27547642530355965</v>
      </c>
      <c r="J49" s="653">
        <v>0.3701368706490001</v>
      </c>
      <c r="K49" s="114"/>
      <c r="L49" s="114"/>
      <c r="M49" s="108"/>
      <c r="N49" s="108"/>
      <c r="O49" s="108"/>
      <c r="P49" s="108"/>
      <c r="Q49" s="108"/>
      <c r="R49" s="108"/>
    </row>
    <row r="50" spans="1:18" ht="30" customHeight="1">
      <c r="A50" s="91">
        <v>8</v>
      </c>
      <c r="B50" s="51" t="s">
        <v>54</v>
      </c>
      <c r="C50" s="28" t="s">
        <v>169</v>
      </c>
      <c r="D50" s="660" t="s">
        <v>3</v>
      </c>
      <c r="E50" s="684">
        <v>6</v>
      </c>
      <c r="F50" s="675">
        <v>1.21</v>
      </c>
      <c r="G50" s="651">
        <f>F50*G11</f>
        <v>1.4532100000000001</v>
      </c>
      <c r="H50" s="651">
        <f>E50*G50</f>
        <v>8.71926</v>
      </c>
      <c r="I50" s="700">
        <f>H50*100/H84</f>
        <v>0.011730858351099162</v>
      </c>
      <c r="J50" s="653">
        <v>0.9068692500000001</v>
      </c>
      <c r="K50" s="114"/>
      <c r="L50" s="114"/>
      <c r="M50" s="108"/>
      <c r="N50" s="108"/>
      <c r="O50" s="108"/>
      <c r="P50" s="108"/>
      <c r="Q50" s="108"/>
      <c r="R50" s="108"/>
    </row>
    <row r="51" spans="1:18" ht="35.25" customHeight="1">
      <c r="A51" s="91">
        <v>9</v>
      </c>
      <c r="B51" s="78" t="s">
        <v>171</v>
      </c>
      <c r="C51" s="73" t="s">
        <v>173</v>
      </c>
      <c r="D51" s="659" t="s">
        <v>174</v>
      </c>
      <c r="E51" s="682">
        <v>110.11</v>
      </c>
      <c r="F51" s="682">
        <v>4.87</v>
      </c>
      <c r="G51" s="651">
        <f>F51*G50</f>
        <v>7.077132700000001</v>
      </c>
      <c r="H51" s="651">
        <f>E51*G51</f>
        <v>779.2630815970001</v>
      </c>
      <c r="I51" s="700">
        <f>H51*100/H84</f>
        <v>1.0484175065837509</v>
      </c>
      <c r="J51" s="653">
        <v>4.59613819014</v>
      </c>
      <c r="K51" s="114"/>
      <c r="L51" s="114"/>
      <c r="M51" s="108"/>
      <c r="N51" s="108"/>
      <c r="O51" s="108"/>
      <c r="P51" s="108"/>
      <c r="Q51" s="108"/>
      <c r="R51" s="108"/>
    </row>
    <row r="52" spans="1:18" ht="27" customHeight="1">
      <c r="A52" s="91">
        <v>10</v>
      </c>
      <c r="B52" s="51" t="s">
        <v>60</v>
      </c>
      <c r="C52" s="80" t="s">
        <v>170</v>
      </c>
      <c r="D52" s="659" t="s">
        <v>477</v>
      </c>
      <c r="E52" s="683">
        <v>1.872</v>
      </c>
      <c r="F52" s="683">
        <v>62.53</v>
      </c>
      <c r="G52" s="651">
        <f>F52*G51</f>
        <v>442.5331077310001</v>
      </c>
      <c r="H52" s="651">
        <f>E52*G52</f>
        <v>828.4219776724323</v>
      </c>
      <c r="I52" s="700">
        <f>H52*100/H84</f>
        <v>1.114555693374522</v>
      </c>
      <c r="J52" s="670">
        <v>91.835494077</v>
      </c>
      <c r="K52" s="114"/>
      <c r="L52" s="114"/>
      <c r="M52" s="108"/>
      <c r="N52" s="108"/>
      <c r="O52" s="108"/>
      <c r="P52" s="108"/>
      <c r="Q52" s="108"/>
      <c r="R52" s="108"/>
    </row>
    <row r="53" spans="1:18" ht="30.75" customHeight="1">
      <c r="A53" s="91"/>
      <c r="B53" s="59"/>
      <c r="C53" s="26" t="s">
        <v>229</v>
      </c>
      <c r="D53" s="649"/>
      <c r="E53" s="650"/>
      <c r="F53" s="650"/>
      <c r="G53" s="651"/>
      <c r="H53" s="651"/>
      <c r="I53" s="700"/>
      <c r="J53" s="653"/>
      <c r="K53" s="114"/>
      <c r="L53" s="114"/>
      <c r="M53" s="108"/>
      <c r="N53" s="108"/>
      <c r="O53" s="108"/>
      <c r="P53" s="108"/>
      <c r="Q53" s="108"/>
      <c r="R53" s="108"/>
    </row>
    <row r="54" spans="1:18" ht="39" customHeight="1">
      <c r="A54" s="7">
        <v>1</v>
      </c>
      <c r="B54" s="51" t="s">
        <v>67</v>
      </c>
      <c r="C54" s="80" t="s">
        <v>190</v>
      </c>
      <c r="D54" s="659" t="s">
        <v>471</v>
      </c>
      <c r="E54" s="685">
        <v>0.3632</v>
      </c>
      <c r="F54" s="687">
        <v>591.21</v>
      </c>
      <c r="G54" s="651">
        <f>F54*G11</f>
        <v>710.04321</v>
      </c>
      <c r="H54" s="651">
        <f>E54*G54</f>
        <v>257.88769387200006</v>
      </c>
      <c r="I54" s="700">
        <f>H54*100/H84</f>
        <v>0.34696109616000165</v>
      </c>
      <c r="J54" s="653">
        <v>553.532682</v>
      </c>
      <c r="K54" s="114"/>
      <c r="L54" s="114"/>
      <c r="M54" s="108"/>
      <c r="N54" s="108"/>
      <c r="O54" s="108"/>
      <c r="P54" s="108"/>
      <c r="Q54" s="108"/>
      <c r="R54" s="108"/>
    </row>
    <row r="55" spans="1:18" ht="39" customHeight="1">
      <c r="A55" s="7">
        <v>2</v>
      </c>
      <c r="B55" s="78" t="s">
        <v>59</v>
      </c>
      <c r="C55" s="80" t="s">
        <v>194</v>
      </c>
      <c r="D55" s="659" t="s">
        <v>471</v>
      </c>
      <c r="E55" s="685">
        <f>(363.2-210.6)/1000</f>
        <v>0.15259999999999999</v>
      </c>
      <c r="F55" s="687">
        <v>63.76</v>
      </c>
      <c r="G55" s="651">
        <f>F55*G11</f>
        <v>76.57576</v>
      </c>
      <c r="H55" s="651">
        <f>E55*G55</f>
        <v>11.685460976</v>
      </c>
      <c r="I55" s="700">
        <f>H55*100/H84</f>
        <v>0.01572157355976917</v>
      </c>
      <c r="J55" s="653">
        <v>59.526999999999994</v>
      </c>
      <c r="K55" s="114"/>
      <c r="L55" s="114"/>
      <c r="M55" s="108"/>
      <c r="N55" s="108"/>
      <c r="O55" s="108"/>
      <c r="P55" s="108"/>
      <c r="Q55" s="108"/>
      <c r="R55" s="108"/>
    </row>
    <row r="56" spans="1:18" ht="39" customHeight="1">
      <c r="A56" s="7">
        <v>3</v>
      </c>
      <c r="B56" s="78" t="s">
        <v>193</v>
      </c>
      <c r="C56" s="84" t="s">
        <v>195</v>
      </c>
      <c r="D56" s="660" t="s">
        <v>478</v>
      </c>
      <c r="E56" s="686">
        <v>1.526</v>
      </c>
      <c r="F56" s="686">
        <v>23.92</v>
      </c>
      <c r="G56" s="651">
        <f>F56*G11</f>
        <v>28.727920000000005</v>
      </c>
      <c r="H56" s="651">
        <f>E56*G56</f>
        <v>43.838805920000006</v>
      </c>
      <c r="I56" s="700">
        <f>H56*100/H84</f>
        <v>0.05898055827316165</v>
      </c>
      <c r="J56" s="653">
        <v>23.417106000000004</v>
      </c>
      <c r="K56" s="114"/>
      <c r="L56" s="114"/>
      <c r="M56" s="108"/>
      <c r="N56" s="108"/>
      <c r="O56" s="108"/>
      <c r="P56" s="108"/>
      <c r="Q56" s="108"/>
      <c r="R56" s="108"/>
    </row>
    <row r="57" spans="1:18" ht="39" customHeight="1">
      <c r="A57" s="91">
        <v>4</v>
      </c>
      <c r="B57" s="17" t="s">
        <v>198</v>
      </c>
      <c r="C57" s="80" t="s">
        <v>184</v>
      </c>
      <c r="D57" s="659" t="s">
        <v>470</v>
      </c>
      <c r="E57" s="687">
        <v>7.18</v>
      </c>
      <c r="F57" s="687">
        <v>36.67</v>
      </c>
      <c r="G57" s="651">
        <f>F57*G11</f>
        <v>44.040670000000006</v>
      </c>
      <c r="H57" s="651">
        <f>E57*G57</f>
        <v>316.21201060000004</v>
      </c>
      <c r="I57" s="700">
        <f>H57*100/H84</f>
        <v>0.4254304041013649</v>
      </c>
      <c r="J57" s="653">
        <v>29.583669049060003</v>
      </c>
      <c r="K57" s="114"/>
      <c r="L57" s="114"/>
      <c r="M57" s="108"/>
      <c r="N57" s="108"/>
      <c r="O57" s="108"/>
      <c r="P57" s="108"/>
      <c r="Q57" s="108"/>
      <c r="R57" s="108"/>
    </row>
    <row r="58" spans="1:18" ht="39" customHeight="1">
      <c r="A58" s="91">
        <v>5</v>
      </c>
      <c r="B58" s="78" t="s">
        <v>200</v>
      </c>
      <c r="C58" s="80" t="s">
        <v>199</v>
      </c>
      <c r="D58" s="659" t="s">
        <v>470</v>
      </c>
      <c r="E58" s="688">
        <v>15</v>
      </c>
      <c r="F58" s="688">
        <v>71.67</v>
      </c>
      <c r="G58" s="651">
        <f>F58*G11</f>
        <v>86.07567</v>
      </c>
      <c r="H58" s="651">
        <f>E58*G58</f>
        <v>1291.13505</v>
      </c>
      <c r="I58" s="700">
        <f>H58*100/H84</f>
        <v>1.7370880537671012</v>
      </c>
      <c r="J58" s="670">
        <v>71.58578079254241</v>
      </c>
      <c r="K58" s="114"/>
      <c r="L58" s="114"/>
      <c r="M58" s="108"/>
      <c r="N58" s="108"/>
      <c r="O58" s="108"/>
      <c r="P58" s="108"/>
      <c r="Q58" s="108"/>
      <c r="R58" s="108"/>
    </row>
    <row r="59" spans="1:18" ht="39" customHeight="1">
      <c r="A59" s="91">
        <v>6</v>
      </c>
      <c r="B59" s="59" t="s">
        <v>177</v>
      </c>
      <c r="C59" s="80" t="s">
        <v>163</v>
      </c>
      <c r="D59" s="682" t="s">
        <v>42</v>
      </c>
      <c r="E59" s="687">
        <v>1744.8</v>
      </c>
      <c r="F59" s="687">
        <v>0.31</v>
      </c>
      <c r="G59" s="651">
        <f>F59*G11</f>
        <v>0.37231000000000003</v>
      </c>
      <c r="H59" s="689">
        <f>E59*G59</f>
        <v>649.606488</v>
      </c>
      <c r="I59" s="700">
        <f>H59*100/H84</f>
        <v>0.873978031929659</v>
      </c>
      <c r="J59" s="653">
        <v>0.356029612596</v>
      </c>
      <c r="K59" s="114"/>
      <c r="L59" s="114"/>
      <c r="M59" s="108"/>
      <c r="N59" s="108"/>
      <c r="O59" s="108"/>
      <c r="P59" s="108"/>
      <c r="Q59" s="108"/>
      <c r="R59" s="108"/>
    </row>
    <row r="60" spans="1:18" ht="39" customHeight="1">
      <c r="A60" s="91">
        <v>7</v>
      </c>
      <c r="B60" s="59" t="s">
        <v>177</v>
      </c>
      <c r="C60" s="80" t="s">
        <v>189</v>
      </c>
      <c r="D60" s="659" t="s">
        <v>42</v>
      </c>
      <c r="E60" s="687">
        <v>1507.4</v>
      </c>
      <c r="F60" s="687">
        <v>0.31</v>
      </c>
      <c r="G60" s="651">
        <f>F60*G11</f>
        <v>0.37231000000000003</v>
      </c>
      <c r="H60" s="664">
        <f>E60*G60</f>
        <v>561.2200940000001</v>
      </c>
      <c r="I60" s="700">
        <f>H60*100/H84</f>
        <v>0.7550633226334067</v>
      </c>
      <c r="J60" s="653">
        <v>0.351999485649</v>
      </c>
      <c r="K60" s="114"/>
      <c r="L60" s="114"/>
      <c r="M60" s="108"/>
      <c r="N60" s="108"/>
      <c r="O60" s="108"/>
      <c r="P60" s="108"/>
      <c r="Q60" s="108"/>
      <c r="R60" s="108"/>
    </row>
    <row r="61" spans="1:18" ht="39" customHeight="1">
      <c r="A61" s="91">
        <v>8</v>
      </c>
      <c r="B61" s="90" t="s">
        <v>201</v>
      </c>
      <c r="C61" s="80" t="s">
        <v>185</v>
      </c>
      <c r="D61" s="659" t="s">
        <v>470</v>
      </c>
      <c r="E61" s="687">
        <v>33.4</v>
      </c>
      <c r="F61" s="687">
        <v>102.77</v>
      </c>
      <c r="G61" s="651">
        <f>F61*G11</f>
        <v>123.42677</v>
      </c>
      <c r="H61" s="651">
        <f>E61*G61</f>
        <v>4122.454118</v>
      </c>
      <c r="I61" s="700">
        <f>H61*100/H84</f>
        <v>5.546333670192588</v>
      </c>
      <c r="J61" s="670">
        <v>103.80273662881942</v>
      </c>
      <c r="K61" s="114"/>
      <c r="L61" s="114"/>
      <c r="M61" s="108"/>
      <c r="N61" s="108"/>
      <c r="O61" s="108"/>
      <c r="P61" s="108"/>
      <c r="Q61" s="108"/>
      <c r="R61" s="108"/>
    </row>
    <row r="62" spans="1:18" ht="39" customHeight="1">
      <c r="A62" s="91">
        <v>9</v>
      </c>
      <c r="B62" s="59" t="s">
        <v>177</v>
      </c>
      <c r="C62" s="80" t="s">
        <v>163</v>
      </c>
      <c r="D62" s="682" t="s">
        <v>42</v>
      </c>
      <c r="E62" s="687">
        <f>1079.4+1061.9</f>
        <v>2141.3</v>
      </c>
      <c r="F62" s="687">
        <v>0.31</v>
      </c>
      <c r="G62" s="651">
        <f>F62*G11</f>
        <v>0.37231000000000003</v>
      </c>
      <c r="H62" s="664">
        <f>E62*G62</f>
        <v>797.2274030000001</v>
      </c>
      <c r="I62" s="700">
        <f>H62*100/H84</f>
        <v>1.0725866344400383</v>
      </c>
      <c r="J62" s="653">
        <v>0.356029612596</v>
      </c>
      <c r="K62" s="114"/>
      <c r="L62" s="114"/>
      <c r="M62" s="108"/>
      <c r="N62" s="108"/>
      <c r="O62" s="108"/>
      <c r="P62" s="108"/>
      <c r="Q62" s="108"/>
      <c r="R62" s="108"/>
    </row>
    <row r="63" spans="1:18" ht="39" customHeight="1">
      <c r="A63" s="91">
        <v>10</v>
      </c>
      <c r="B63" s="59" t="s">
        <v>177</v>
      </c>
      <c r="C63" s="80" t="s">
        <v>186</v>
      </c>
      <c r="D63" s="659" t="s">
        <v>42</v>
      </c>
      <c r="E63" s="687">
        <v>184.32</v>
      </c>
      <c r="F63" s="687">
        <v>0.31</v>
      </c>
      <c r="G63" s="651">
        <f>F63*G11</f>
        <v>0.37231000000000003</v>
      </c>
      <c r="H63" s="651">
        <f>E63*G63</f>
        <v>68.6241792</v>
      </c>
      <c r="I63" s="700">
        <f>H63*100/H84</f>
        <v>0.09232670268527896</v>
      </c>
      <c r="J63" s="653">
        <v>0.351999485649</v>
      </c>
      <c r="K63" s="114"/>
      <c r="L63" s="114"/>
      <c r="M63" s="108"/>
      <c r="N63" s="108"/>
      <c r="O63" s="108"/>
      <c r="P63" s="108"/>
      <c r="Q63" s="108"/>
      <c r="R63" s="108"/>
    </row>
    <row r="64" spans="1:18" ht="39" customHeight="1">
      <c r="A64" s="91">
        <v>11</v>
      </c>
      <c r="B64" s="59" t="s">
        <v>177</v>
      </c>
      <c r="C64" s="80" t="s">
        <v>164</v>
      </c>
      <c r="D64" s="659" t="s">
        <v>42</v>
      </c>
      <c r="E64" s="687">
        <v>49.4</v>
      </c>
      <c r="F64" s="687">
        <v>0.57</v>
      </c>
      <c r="G64" s="651">
        <f>F64*G11</f>
        <v>0.68457</v>
      </c>
      <c r="H64" s="651">
        <f aca="true" t="shared" si="0" ref="H64:H83">E64*G64</f>
        <v>33.817758</v>
      </c>
      <c r="I64" s="700">
        <f>H64*100/H84</f>
        <v>0.04549827953860196</v>
      </c>
      <c r="J64" s="653">
        <v>0.356029612596</v>
      </c>
      <c r="K64" s="114"/>
      <c r="L64" s="114"/>
      <c r="M64" s="108"/>
      <c r="N64" s="108"/>
      <c r="O64" s="108"/>
      <c r="P64" s="108"/>
      <c r="Q64" s="108"/>
      <c r="R64" s="108"/>
    </row>
    <row r="65" spans="1:18" ht="39" customHeight="1">
      <c r="A65" s="91">
        <v>12</v>
      </c>
      <c r="B65" s="85" t="s">
        <v>202</v>
      </c>
      <c r="C65" s="80" t="s">
        <v>187</v>
      </c>
      <c r="D65" s="659" t="s">
        <v>470</v>
      </c>
      <c r="E65" s="687">
        <v>9.4</v>
      </c>
      <c r="F65" s="687">
        <v>88.39</v>
      </c>
      <c r="G65" s="651">
        <f>F65*G11</f>
        <v>106.15639</v>
      </c>
      <c r="H65" s="651">
        <f t="shared" si="0"/>
        <v>997.8700660000001</v>
      </c>
      <c r="I65" s="700">
        <f>H65*100/H84</f>
        <v>1.342530489634209</v>
      </c>
      <c r="J65" s="670">
        <v>89.0257726829898</v>
      </c>
      <c r="K65" s="114"/>
      <c r="L65" s="114"/>
      <c r="M65" s="108"/>
      <c r="N65" s="108"/>
      <c r="O65" s="108"/>
      <c r="P65" s="108"/>
      <c r="Q65" s="108"/>
      <c r="R65" s="108"/>
    </row>
    <row r="66" spans="1:18" ht="39" customHeight="1">
      <c r="A66" s="91">
        <v>13</v>
      </c>
      <c r="B66" s="59" t="s">
        <v>177</v>
      </c>
      <c r="C66" s="80" t="s">
        <v>163</v>
      </c>
      <c r="D66" s="682" t="s">
        <v>42</v>
      </c>
      <c r="E66" s="687">
        <v>1228.36</v>
      </c>
      <c r="F66" s="687">
        <v>0.31</v>
      </c>
      <c r="G66" s="651">
        <f>F66*G11</f>
        <v>0.37231000000000003</v>
      </c>
      <c r="H66" s="652">
        <f t="shared" si="0"/>
        <v>457.3307116</v>
      </c>
      <c r="I66" s="700">
        <f>H66*100/H84</f>
        <v>0.6152909532904148</v>
      </c>
      <c r="J66" s="653">
        <v>0.356029612596</v>
      </c>
      <c r="K66" s="114"/>
      <c r="L66" s="114"/>
      <c r="M66" s="108"/>
      <c r="N66" s="108"/>
      <c r="O66" s="108"/>
      <c r="P66" s="108"/>
      <c r="Q66" s="108"/>
      <c r="R66" s="108"/>
    </row>
    <row r="67" spans="1:18" ht="39" customHeight="1">
      <c r="A67" s="91">
        <v>14</v>
      </c>
      <c r="B67" s="59" t="s">
        <v>177</v>
      </c>
      <c r="C67" s="80" t="s">
        <v>188</v>
      </c>
      <c r="D67" s="659" t="s">
        <v>42</v>
      </c>
      <c r="E67" s="687">
        <v>7.8</v>
      </c>
      <c r="F67" s="687">
        <v>0.31</v>
      </c>
      <c r="G67" s="651">
        <f>F67*G11</f>
        <v>0.37231000000000003</v>
      </c>
      <c r="H67" s="651">
        <f t="shared" si="0"/>
        <v>2.904018</v>
      </c>
      <c r="I67" s="699">
        <f>H67*100/H84</f>
        <v>0.003907054475614019</v>
      </c>
      <c r="J67" s="653">
        <v>0.3701368706490001</v>
      </c>
      <c r="K67" s="114"/>
      <c r="L67" s="114"/>
      <c r="M67" s="108"/>
      <c r="N67" s="108"/>
      <c r="O67" s="108"/>
      <c r="P67" s="108"/>
      <c r="Q67" s="108"/>
      <c r="R67" s="108"/>
    </row>
    <row r="68" spans="1:18" ht="39" customHeight="1">
      <c r="A68" s="91">
        <v>15</v>
      </c>
      <c r="B68" s="59" t="s">
        <v>177</v>
      </c>
      <c r="C68" s="80" t="s">
        <v>164</v>
      </c>
      <c r="D68" s="659" t="s">
        <v>42</v>
      </c>
      <c r="E68" s="687">
        <v>20.8</v>
      </c>
      <c r="F68" s="687">
        <v>0.57</v>
      </c>
      <c r="G68" s="651">
        <f>F68*G11</f>
        <v>0.68457</v>
      </c>
      <c r="H68" s="651">
        <f t="shared" si="0"/>
        <v>14.239056000000001</v>
      </c>
      <c r="I68" s="700">
        <f>H68*100/H84</f>
        <v>0.01915717033204293</v>
      </c>
      <c r="J68" s="653">
        <v>0.356029612596</v>
      </c>
      <c r="K68" s="114"/>
      <c r="L68" s="114"/>
      <c r="M68" s="108"/>
      <c r="N68" s="108"/>
      <c r="O68" s="108"/>
      <c r="P68" s="108"/>
      <c r="Q68" s="108"/>
      <c r="R68" s="108"/>
    </row>
    <row r="69" spans="1:18" ht="39" customHeight="1">
      <c r="A69" s="118">
        <v>16</v>
      </c>
      <c r="B69" s="85" t="s">
        <v>203</v>
      </c>
      <c r="C69" s="80" t="s">
        <v>191</v>
      </c>
      <c r="D69" s="659" t="s">
        <v>38</v>
      </c>
      <c r="E69" s="685">
        <f>34.3/1000</f>
        <v>0.0343</v>
      </c>
      <c r="F69" s="686">
        <v>527.25</v>
      </c>
      <c r="G69" s="651">
        <f>F69*G11</f>
        <v>633.22725</v>
      </c>
      <c r="H69" s="646">
        <f t="shared" si="0"/>
        <v>21.719694675</v>
      </c>
      <c r="I69" s="700">
        <f>H69*100/H84</f>
        <v>0.029221592389898656</v>
      </c>
      <c r="J69" s="653">
        <v>509.24082400000003</v>
      </c>
      <c r="K69" s="114"/>
      <c r="L69" s="114"/>
      <c r="M69" s="108"/>
      <c r="N69" s="108"/>
      <c r="O69" s="108"/>
      <c r="P69" s="108"/>
      <c r="Q69" s="108"/>
      <c r="R69" s="108"/>
    </row>
    <row r="70" spans="1:18" ht="49.5" customHeight="1">
      <c r="A70" s="118">
        <v>17</v>
      </c>
      <c r="B70" s="123" t="s">
        <v>206</v>
      </c>
      <c r="C70" s="80" t="s">
        <v>304</v>
      </c>
      <c r="D70" s="659" t="s">
        <v>477</v>
      </c>
      <c r="E70" s="686">
        <v>1.672</v>
      </c>
      <c r="F70" s="687">
        <v>85.88</v>
      </c>
      <c r="G70" s="651">
        <f>F70*G11</f>
        <v>103.14188</v>
      </c>
      <c r="H70" s="651">
        <f t="shared" si="0"/>
        <v>172.45322335999998</v>
      </c>
      <c r="I70" s="700">
        <f>H70*100/H84</f>
        <v>0.2320178931958245</v>
      </c>
      <c r="J70" s="653">
        <v>75.13175796</v>
      </c>
      <c r="K70" s="114"/>
      <c r="L70" s="114"/>
      <c r="M70" s="108"/>
      <c r="N70" s="108"/>
      <c r="O70" s="108"/>
      <c r="P70" s="108"/>
      <c r="Q70" s="108"/>
      <c r="R70" s="108"/>
    </row>
    <row r="71" spans="1:18" ht="39" customHeight="1">
      <c r="A71" s="91">
        <v>18</v>
      </c>
      <c r="B71" s="17" t="s">
        <v>197</v>
      </c>
      <c r="C71" s="80" t="s">
        <v>192</v>
      </c>
      <c r="D71" s="659" t="s">
        <v>473</v>
      </c>
      <c r="E71" s="686">
        <v>0.378</v>
      </c>
      <c r="F71" s="687">
        <v>100.29</v>
      </c>
      <c r="G71" s="651">
        <f>F71*G11</f>
        <v>120.44829000000001</v>
      </c>
      <c r="H71" s="651">
        <f t="shared" si="0"/>
        <v>45.529453620000005</v>
      </c>
      <c r="I71" s="700">
        <f>H71*100/H84</f>
        <v>0.06125514908594984</v>
      </c>
      <c r="J71" s="653">
        <v>101.89341</v>
      </c>
      <c r="K71" s="114"/>
      <c r="L71" s="114"/>
      <c r="M71" s="108"/>
      <c r="N71" s="108"/>
      <c r="O71" s="108"/>
      <c r="P71" s="108"/>
      <c r="Q71" s="108"/>
      <c r="R71" s="108"/>
    </row>
    <row r="72" spans="1:18" ht="39" customHeight="1">
      <c r="A72" s="91"/>
      <c r="B72" s="29"/>
      <c r="C72" s="26" t="s">
        <v>207</v>
      </c>
      <c r="D72" s="659"/>
      <c r="E72" s="687"/>
      <c r="F72" s="687"/>
      <c r="G72" s="651"/>
      <c r="H72" s="651"/>
      <c r="I72" s="700"/>
      <c r="J72" s="653"/>
      <c r="K72" s="114"/>
      <c r="L72" s="114"/>
      <c r="M72" s="108"/>
      <c r="N72" s="108"/>
      <c r="O72" s="108"/>
      <c r="P72" s="108"/>
      <c r="Q72" s="108"/>
      <c r="R72" s="108"/>
    </row>
    <row r="73" spans="1:18" ht="39" customHeight="1">
      <c r="A73" s="91">
        <v>1</v>
      </c>
      <c r="B73" s="17" t="s">
        <v>198</v>
      </c>
      <c r="C73" s="80" t="s">
        <v>208</v>
      </c>
      <c r="D73" s="682" t="s">
        <v>470</v>
      </c>
      <c r="E73" s="682">
        <v>0.38</v>
      </c>
      <c r="F73" s="682">
        <v>33.05</v>
      </c>
      <c r="G73" s="651">
        <f>F73*G11</f>
        <v>39.69305</v>
      </c>
      <c r="H73" s="651">
        <f t="shared" si="0"/>
        <v>15.083359</v>
      </c>
      <c r="I73" s="700">
        <f>H73*100/H84</f>
        <v>0.020293092290833935</v>
      </c>
      <c r="J73" s="653">
        <v>29.583669049060003</v>
      </c>
      <c r="K73" s="114"/>
      <c r="L73" s="114"/>
      <c r="M73" s="108"/>
      <c r="N73" s="108"/>
      <c r="O73" s="108"/>
      <c r="P73" s="108"/>
      <c r="Q73" s="108"/>
      <c r="R73" s="108"/>
    </row>
    <row r="74" spans="1:18" ht="39" customHeight="1">
      <c r="A74" s="91">
        <v>2</v>
      </c>
      <c r="B74" s="55" t="s">
        <v>217</v>
      </c>
      <c r="C74" s="86" t="s">
        <v>219</v>
      </c>
      <c r="D74" s="690" t="s">
        <v>479</v>
      </c>
      <c r="E74" s="691">
        <f>0.44+3.5+0.41</f>
        <v>4.35</v>
      </c>
      <c r="F74" s="691">
        <v>34.33</v>
      </c>
      <c r="G74" s="651">
        <f>F74*G11</f>
        <v>41.23033</v>
      </c>
      <c r="H74" s="651">
        <f t="shared" si="0"/>
        <v>179.3519355</v>
      </c>
      <c r="I74" s="700">
        <f>H74*100/H84</f>
        <v>0.24129939356619406</v>
      </c>
      <c r="J74" s="653">
        <v>33.130685127</v>
      </c>
      <c r="K74" s="114"/>
      <c r="L74" s="114"/>
      <c r="M74" s="108"/>
      <c r="N74" s="108"/>
      <c r="O74" s="108"/>
      <c r="P74" s="108"/>
      <c r="Q74" s="108"/>
      <c r="R74" s="108"/>
    </row>
    <row r="75" spans="1:18" ht="39" customHeight="1">
      <c r="A75" s="91">
        <v>3</v>
      </c>
      <c r="B75" s="51" t="s">
        <v>54</v>
      </c>
      <c r="C75" s="73" t="s">
        <v>209</v>
      </c>
      <c r="D75" s="659" t="s">
        <v>3</v>
      </c>
      <c r="E75" s="692">
        <v>1</v>
      </c>
      <c r="F75" s="682">
        <v>62.39</v>
      </c>
      <c r="G75" s="651">
        <f>F75*G11</f>
        <v>74.93039</v>
      </c>
      <c r="H75" s="651">
        <f t="shared" si="0"/>
        <v>74.93039</v>
      </c>
      <c r="I75" s="700">
        <f>H75*100/H84</f>
        <v>0.10081105406681498</v>
      </c>
      <c r="J75" s="653">
        <v>62.3926044</v>
      </c>
      <c r="K75" s="114"/>
      <c r="L75" s="114"/>
      <c r="M75" s="108"/>
      <c r="N75" s="108"/>
      <c r="O75" s="108"/>
      <c r="P75" s="108"/>
      <c r="Q75" s="108"/>
      <c r="R75" s="108"/>
    </row>
    <row r="76" spans="1:18" ht="39" customHeight="1">
      <c r="A76" s="91">
        <v>4</v>
      </c>
      <c r="B76" s="51" t="s">
        <v>54</v>
      </c>
      <c r="C76" s="73" t="s">
        <v>210</v>
      </c>
      <c r="D76" s="659" t="s">
        <v>3</v>
      </c>
      <c r="E76" s="692">
        <v>3</v>
      </c>
      <c r="F76" s="682">
        <v>48.27</v>
      </c>
      <c r="G76" s="651">
        <f>F76*G11</f>
        <v>57.97227000000001</v>
      </c>
      <c r="H76" s="651">
        <f t="shared" si="0"/>
        <v>173.91681000000003</v>
      </c>
      <c r="I76" s="700">
        <f>H76*100/H84</f>
        <v>0.23398699694527136</v>
      </c>
      <c r="J76" s="653">
        <v>48.36636</v>
      </c>
      <c r="K76" s="114"/>
      <c r="L76" s="114"/>
      <c r="M76" s="108"/>
      <c r="N76" s="108"/>
      <c r="O76" s="108"/>
      <c r="P76" s="108"/>
      <c r="Q76" s="108"/>
      <c r="R76" s="108"/>
    </row>
    <row r="77" spans="1:18" ht="39" customHeight="1">
      <c r="A77" s="91">
        <v>5</v>
      </c>
      <c r="B77" s="51" t="s">
        <v>54</v>
      </c>
      <c r="C77" s="73" t="s">
        <v>211</v>
      </c>
      <c r="D77" s="659" t="s">
        <v>3</v>
      </c>
      <c r="E77" s="692">
        <v>1</v>
      </c>
      <c r="F77" s="682">
        <v>40.3</v>
      </c>
      <c r="G77" s="651">
        <f>F77*G11</f>
        <v>48.4003</v>
      </c>
      <c r="H77" s="651">
        <f t="shared" si="0"/>
        <v>48.4003</v>
      </c>
      <c r="I77" s="700">
        <f>H77*100/H84</f>
        <v>0.06511757459356697</v>
      </c>
      <c r="J77" s="653">
        <v>40.304896947</v>
      </c>
      <c r="K77" s="114"/>
      <c r="L77" s="114"/>
      <c r="M77" s="108"/>
      <c r="N77" s="108"/>
      <c r="O77" s="108"/>
      <c r="P77" s="108"/>
      <c r="Q77" s="108"/>
      <c r="R77" s="108"/>
    </row>
    <row r="78" spans="1:18" ht="39" customHeight="1">
      <c r="A78" s="91">
        <v>6</v>
      </c>
      <c r="B78" s="51" t="s">
        <v>54</v>
      </c>
      <c r="C78" s="73" t="s">
        <v>212</v>
      </c>
      <c r="D78" s="659" t="s">
        <v>3</v>
      </c>
      <c r="E78" s="692">
        <v>1</v>
      </c>
      <c r="F78" s="682">
        <v>100.76</v>
      </c>
      <c r="G78" s="651">
        <f>F78*G11</f>
        <v>121.01276000000001</v>
      </c>
      <c r="H78" s="651">
        <f t="shared" si="0"/>
        <v>121.01276000000001</v>
      </c>
      <c r="I78" s="700">
        <f>H78*100/H84</f>
        <v>0.16281009469101262</v>
      </c>
      <c r="J78" s="653">
        <v>100.762846947</v>
      </c>
      <c r="K78" s="114"/>
      <c r="L78" s="114"/>
      <c r="M78" s="108"/>
      <c r="N78" s="108"/>
      <c r="O78" s="108"/>
      <c r="P78" s="108"/>
      <c r="Q78" s="108"/>
      <c r="R78" s="108"/>
    </row>
    <row r="79" spans="1:18" ht="39" customHeight="1">
      <c r="A79" s="91">
        <v>7</v>
      </c>
      <c r="B79" s="55" t="s">
        <v>54</v>
      </c>
      <c r="C79" s="73" t="s">
        <v>213</v>
      </c>
      <c r="D79" s="659" t="s">
        <v>42</v>
      </c>
      <c r="E79" s="682">
        <v>78.3</v>
      </c>
      <c r="F79" s="682">
        <v>0.48</v>
      </c>
      <c r="G79" s="651">
        <f>F79*G11</f>
        <v>0.57648</v>
      </c>
      <c r="H79" s="651">
        <f t="shared" si="0"/>
        <v>45.138383999999995</v>
      </c>
      <c r="I79" s="700">
        <f>H79*100/H84</f>
        <v>0.06072900554651665</v>
      </c>
      <c r="J79" s="653">
        <v>0.4836636000000001</v>
      </c>
      <c r="K79" s="114"/>
      <c r="L79" s="114"/>
      <c r="M79" s="108"/>
      <c r="N79" s="108"/>
      <c r="O79" s="108"/>
      <c r="P79" s="108"/>
      <c r="Q79" s="108"/>
      <c r="R79" s="108"/>
    </row>
    <row r="80" spans="1:18" ht="39" customHeight="1">
      <c r="A80" s="91">
        <v>8</v>
      </c>
      <c r="B80" s="29" t="s">
        <v>224</v>
      </c>
      <c r="C80" s="73" t="s">
        <v>214</v>
      </c>
      <c r="D80" s="659" t="s">
        <v>45</v>
      </c>
      <c r="E80" s="693">
        <v>14</v>
      </c>
      <c r="F80" s="682">
        <v>1.95</v>
      </c>
      <c r="G80" s="651">
        <f>F80*G11</f>
        <v>2.34195</v>
      </c>
      <c r="H80" s="651">
        <f t="shared" si="0"/>
        <v>32.7873</v>
      </c>
      <c r="I80" s="700">
        <f>H80*100/H84</f>
        <v>0.04411190536983569</v>
      </c>
      <c r="J80" s="653">
        <v>1.9354109351400002</v>
      </c>
      <c r="K80" s="114"/>
      <c r="L80" s="114"/>
      <c r="M80" s="108"/>
      <c r="N80" s="108"/>
      <c r="O80" s="108"/>
      <c r="P80" s="108"/>
      <c r="Q80" s="108"/>
      <c r="R80" s="108"/>
    </row>
    <row r="81" spans="1:18" ht="39" customHeight="1">
      <c r="A81" s="91">
        <v>9</v>
      </c>
      <c r="B81" s="29" t="s">
        <v>226</v>
      </c>
      <c r="C81" s="73" t="s">
        <v>215</v>
      </c>
      <c r="D81" s="659" t="s">
        <v>227</v>
      </c>
      <c r="E81" s="693">
        <v>0.6</v>
      </c>
      <c r="F81" s="682">
        <v>50.35</v>
      </c>
      <c r="G81" s="651">
        <f>F81*G11</f>
        <v>60.47035</v>
      </c>
      <c r="H81" s="651">
        <f t="shared" si="0"/>
        <v>36.28221</v>
      </c>
      <c r="I81" s="700">
        <f>H81*100/H84</f>
        <v>0.04881394363453247</v>
      </c>
      <c r="J81" s="653">
        <v>50.16459925</v>
      </c>
      <c r="K81" s="114"/>
      <c r="L81" s="114"/>
      <c r="M81" s="108"/>
      <c r="N81" s="108"/>
      <c r="O81" s="108"/>
      <c r="P81" s="108"/>
      <c r="Q81" s="108"/>
      <c r="R81" s="108"/>
    </row>
    <row r="82" spans="1:18" ht="39" customHeight="1">
      <c r="A82" s="91">
        <v>10</v>
      </c>
      <c r="B82" s="59" t="s">
        <v>222</v>
      </c>
      <c r="C82" s="73" t="s">
        <v>216</v>
      </c>
      <c r="D82" s="659" t="s">
        <v>477</v>
      </c>
      <c r="E82" s="694">
        <f>7.25/100</f>
        <v>0.0725</v>
      </c>
      <c r="F82" s="682">
        <v>329.22</v>
      </c>
      <c r="G82" s="651">
        <f>F82*G11</f>
        <v>395.39322000000004</v>
      </c>
      <c r="H82" s="651">
        <f t="shared" si="0"/>
        <v>28.66600845</v>
      </c>
      <c r="I82" s="700">
        <f>H82*100/H84</f>
        <v>0.038567135814089916</v>
      </c>
      <c r="J82" s="653">
        <v>329.343660334</v>
      </c>
      <c r="K82" s="114"/>
      <c r="L82" s="114" t="s">
        <v>484</v>
      </c>
      <c r="M82" s="108"/>
      <c r="N82" s="108"/>
      <c r="O82" s="108"/>
      <c r="P82" s="108"/>
      <c r="Q82" s="108"/>
      <c r="R82" s="108"/>
    </row>
    <row r="83" spans="1:18" ht="39" customHeight="1">
      <c r="A83" s="91">
        <v>11</v>
      </c>
      <c r="B83" s="90" t="s">
        <v>206</v>
      </c>
      <c r="C83" s="73" t="s">
        <v>221</v>
      </c>
      <c r="D83" s="659" t="s">
        <v>477</v>
      </c>
      <c r="E83" s="683">
        <v>0.398</v>
      </c>
      <c r="F83" s="682">
        <v>85.71</v>
      </c>
      <c r="G83" s="651">
        <f>F83*G11</f>
        <v>102.93771</v>
      </c>
      <c r="H83" s="651">
        <f t="shared" si="0"/>
        <v>40.96920858</v>
      </c>
      <c r="I83" s="700">
        <f>H83*100/H84</f>
        <v>0.05511981321908241</v>
      </c>
      <c r="J83" s="653">
        <v>75.13175796</v>
      </c>
      <c r="K83" s="114"/>
      <c r="L83" s="114"/>
      <c r="M83" s="108"/>
      <c r="N83" s="108"/>
      <c r="O83" s="108"/>
      <c r="P83" s="108"/>
      <c r="Q83" s="108"/>
      <c r="R83" s="108"/>
    </row>
    <row r="84" spans="1:18" ht="31.5" customHeight="1">
      <c r="A84" s="112"/>
      <c r="B84" s="112"/>
      <c r="C84" s="113" t="s">
        <v>236</v>
      </c>
      <c r="D84" s="642"/>
      <c r="E84" s="642"/>
      <c r="F84" s="642"/>
      <c r="G84" s="695"/>
      <c r="H84" s="695">
        <f>SUM(H12:H83)</f>
        <v>74327.55335574417</v>
      </c>
      <c r="I84" s="701">
        <f>SUM(I12:I83)</f>
        <v>100.00000000000003</v>
      </c>
      <c r="J84" s="644"/>
      <c r="K84" s="112">
        <f>H84*1.201</f>
        <v>89267.39158024875</v>
      </c>
      <c r="L84" s="114"/>
      <c r="M84" s="108"/>
      <c r="N84" s="108"/>
      <c r="O84" s="108"/>
      <c r="P84" s="108"/>
      <c r="Q84" s="108"/>
      <c r="R84" s="108"/>
    </row>
  </sheetData>
  <sheetProtection/>
  <mergeCells count="10">
    <mergeCell ref="H6:H9"/>
    <mergeCell ref="A2:R2"/>
    <mergeCell ref="A6:A9"/>
    <mergeCell ref="B6:B9"/>
    <mergeCell ref="C6:C9"/>
    <mergeCell ref="D6:D9"/>
    <mergeCell ref="E6:E9"/>
    <mergeCell ref="G6:G9"/>
    <mergeCell ref="I6:I9"/>
    <mergeCell ref="F6:F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82"/>
  <sheetViews>
    <sheetView zoomScalePageLayoutView="0" workbookViewId="0" topLeftCell="A52">
      <selection activeCell="H86" sqref="H86"/>
    </sheetView>
  </sheetViews>
  <sheetFormatPr defaultColWidth="9.140625" defaultRowHeight="12.75"/>
  <cols>
    <col min="1" max="1" width="3.7109375" style="0" customWidth="1"/>
    <col min="2" max="2" width="4.28125" style="0" customWidth="1"/>
    <col min="3" max="3" width="7.421875" style="0" customWidth="1"/>
    <col min="4" max="4" width="38.7109375" style="0" customWidth="1"/>
    <col min="5" max="5" width="10.8515625" style="0" customWidth="1"/>
    <col min="6" max="6" width="10.57421875" style="0" customWidth="1"/>
  </cols>
  <sheetData>
    <row r="2" spans="1:18" ht="48" customHeight="1">
      <c r="A2" s="5"/>
      <c r="B2" s="570" t="s">
        <v>300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</row>
    <row r="3" spans="2:18" ht="26.25" customHeight="1">
      <c r="B3" s="108"/>
      <c r="C3" s="574" t="s">
        <v>305</v>
      </c>
      <c r="D3" s="574"/>
      <c r="E3" s="574"/>
      <c r="F3" s="574"/>
      <c r="G3" s="108"/>
      <c r="H3" s="108"/>
      <c r="I3" s="114"/>
      <c r="J3" s="114"/>
      <c r="K3" s="114"/>
      <c r="L3" s="114"/>
      <c r="M3" s="108"/>
      <c r="N3" s="108"/>
      <c r="O3" s="108"/>
      <c r="P3" s="108"/>
      <c r="Q3" s="108"/>
      <c r="R3" s="108"/>
    </row>
    <row r="5" spans="2:6" ht="12.75" customHeight="1">
      <c r="B5" s="572"/>
      <c r="C5" s="569" t="s">
        <v>231</v>
      </c>
      <c r="D5" s="569" t="s">
        <v>232</v>
      </c>
      <c r="E5" s="573" t="s">
        <v>233</v>
      </c>
      <c r="F5" s="573" t="s">
        <v>234</v>
      </c>
    </row>
    <row r="6" spans="2:6" ht="14.25" customHeight="1">
      <c r="B6" s="572"/>
      <c r="C6" s="569"/>
      <c r="D6" s="569"/>
      <c r="E6" s="573"/>
      <c r="F6" s="573"/>
    </row>
    <row r="7" spans="2:6" ht="14.25" customHeight="1">
      <c r="B7" s="572"/>
      <c r="C7" s="569"/>
      <c r="D7" s="569"/>
      <c r="E7" s="573"/>
      <c r="F7" s="573"/>
    </row>
    <row r="8" spans="2:6" ht="14.25" customHeight="1">
      <c r="B8" s="572"/>
      <c r="C8" s="569"/>
      <c r="D8" s="569"/>
      <c r="E8" s="573"/>
      <c r="F8" s="573"/>
    </row>
    <row r="9" spans="2:6" ht="14.25">
      <c r="B9" s="110">
        <v>1</v>
      </c>
      <c r="C9" s="110">
        <v>2</v>
      </c>
      <c r="D9" s="110">
        <v>3</v>
      </c>
      <c r="E9" s="110">
        <v>4</v>
      </c>
      <c r="F9" s="110">
        <v>5</v>
      </c>
    </row>
    <row r="10" spans="2:6" ht="21" customHeight="1">
      <c r="B10" s="122"/>
      <c r="C10" s="124"/>
      <c r="D10" s="105" t="s">
        <v>46</v>
      </c>
      <c r="E10" s="106"/>
      <c r="F10" s="107"/>
    </row>
    <row r="11" spans="2:6" ht="45">
      <c r="B11" s="118">
        <v>1</v>
      </c>
      <c r="C11" s="59" t="s">
        <v>116</v>
      </c>
      <c r="D11" s="60" t="s">
        <v>301</v>
      </c>
      <c r="E11" s="111" t="s">
        <v>117</v>
      </c>
      <c r="F11" s="37">
        <v>3.311</v>
      </c>
    </row>
    <row r="12" spans="2:6" ht="34.5" customHeight="1">
      <c r="B12" s="118">
        <v>2</v>
      </c>
      <c r="C12" s="59" t="s">
        <v>119</v>
      </c>
      <c r="D12" s="62" t="s">
        <v>302</v>
      </c>
      <c r="E12" s="33" t="s">
        <v>38</v>
      </c>
      <c r="F12" s="58">
        <v>7615.3</v>
      </c>
    </row>
    <row r="13" spans="2:6" ht="33.75" customHeight="1">
      <c r="B13" s="118">
        <v>3</v>
      </c>
      <c r="C13" s="59" t="s">
        <v>120</v>
      </c>
      <c r="D13" s="60" t="s">
        <v>303</v>
      </c>
      <c r="E13" s="61" t="s">
        <v>117</v>
      </c>
      <c r="F13" s="37">
        <v>1.66</v>
      </c>
    </row>
    <row r="14" spans="2:6" ht="34.5" customHeight="1">
      <c r="B14" s="118">
        <v>4</v>
      </c>
      <c r="C14" s="59" t="s">
        <v>118</v>
      </c>
      <c r="D14" s="62" t="s">
        <v>273</v>
      </c>
      <c r="E14" s="33" t="s">
        <v>38</v>
      </c>
      <c r="F14" s="58">
        <v>380.88</v>
      </c>
    </row>
    <row r="15" spans="2:6" ht="30">
      <c r="B15" s="118">
        <v>5</v>
      </c>
      <c r="C15" s="63" t="s">
        <v>121</v>
      </c>
      <c r="D15" s="54" t="s">
        <v>122</v>
      </c>
      <c r="E15" s="61" t="s">
        <v>117</v>
      </c>
      <c r="F15" s="35">
        <v>7.62</v>
      </c>
    </row>
    <row r="16" spans="2:6" ht="30">
      <c r="B16" s="118">
        <v>6</v>
      </c>
      <c r="C16" s="51" t="s">
        <v>67</v>
      </c>
      <c r="D16" s="52" t="s">
        <v>123</v>
      </c>
      <c r="E16" s="18" t="s">
        <v>47</v>
      </c>
      <c r="F16" s="16">
        <v>0.652</v>
      </c>
    </row>
    <row r="17" spans="2:6" ht="30">
      <c r="B17" s="118">
        <v>7</v>
      </c>
      <c r="C17" s="51" t="s">
        <v>125</v>
      </c>
      <c r="D17" s="52" t="s">
        <v>124</v>
      </c>
      <c r="E17" s="18" t="s">
        <v>47</v>
      </c>
      <c r="F17" s="16">
        <v>0.489</v>
      </c>
    </row>
    <row r="18" spans="2:6" ht="45">
      <c r="B18" s="118">
        <v>8</v>
      </c>
      <c r="C18" s="119" t="s">
        <v>126</v>
      </c>
      <c r="D18" s="44" t="s">
        <v>127</v>
      </c>
      <c r="E18" s="61" t="s">
        <v>113</v>
      </c>
      <c r="F18" s="34">
        <v>1.27</v>
      </c>
    </row>
    <row r="19" spans="2:6" ht="52.5" customHeight="1">
      <c r="B19" s="118">
        <v>9</v>
      </c>
      <c r="C19" s="51" t="s">
        <v>48</v>
      </c>
      <c r="D19" s="28" t="s">
        <v>128</v>
      </c>
      <c r="E19" s="7" t="s">
        <v>43</v>
      </c>
      <c r="F19" s="8">
        <v>254.7</v>
      </c>
    </row>
    <row r="20" spans="2:6" ht="69.75" customHeight="1">
      <c r="B20" s="118">
        <v>10</v>
      </c>
      <c r="C20" s="29" t="s">
        <v>136</v>
      </c>
      <c r="D20" s="53" t="s">
        <v>308</v>
      </c>
      <c r="E20" s="118" t="s">
        <v>45</v>
      </c>
      <c r="F20" s="120">
        <v>1222</v>
      </c>
    </row>
    <row r="21" spans="2:6" ht="79.5" customHeight="1">
      <c r="B21" s="118">
        <v>11</v>
      </c>
      <c r="C21" s="29" t="s">
        <v>129</v>
      </c>
      <c r="D21" s="28" t="s">
        <v>307</v>
      </c>
      <c r="E21" s="118" t="s">
        <v>45</v>
      </c>
      <c r="F21" s="38">
        <v>1961.3</v>
      </c>
    </row>
    <row r="22" spans="2:6" ht="30">
      <c r="B22" s="118">
        <v>12</v>
      </c>
      <c r="C22" s="18" t="s">
        <v>137</v>
      </c>
      <c r="D22" s="64" t="s">
        <v>138</v>
      </c>
      <c r="E22" s="65" t="s">
        <v>139</v>
      </c>
      <c r="F22" s="67">
        <v>0.7</v>
      </c>
    </row>
    <row r="23" spans="2:6" ht="30">
      <c r="B23" s="118">
        <v>13</v>
      </c>
      <c r="C23" s="18" t="s">
        <v>140</v>
      </c>
      <c r="D23" s="64" t="s">
        <v>141</v>
      </c>
      <c r="E23" s="65" t="s">
        <v>139</v>
      </c>
      <c r="F23" s="66">
        <v>76.1</v>
      </c>
    </row>
    <row r="24" spans="2:6" ht="30">
      <c r="B24" s="121">
        <v>14</v>
      </c>
      <c r="C24" s="97" t="s">
        <v>114</v>
      </c>
      <c r="D24" s="98" t="s">
        <v>132</v>
      </c>
      <c r="E24" s="99" t="s">
        <v>62</v>
      </c>
      <c r="F24" s="67">
        <v>9</v>
      </c>
    </row>
    <row r="25" spans="2:6" ht="17.25">
      <c r="B25" s="118">
        <v>15</v>
      </c>
      <c r="C25" s="18" t="s">
        <v>133</v>
      </c>
      <c r="D25" s="64" t="s">
        <v>134</v>
      </c>
      <c r="E25" s="65" t="s">
        <v>44</v>
      </c>
      <c r="F25" s="67">
        <v>90</v>
      </c>
    </row>
    <row r="26" spans="2:6" ht="30">
      <c r="B26" s="118">
        <v>16</v>
      </c>
      <c r="C26" s="51" t="s">
        <v>54</v>
      </c>
      <c r="D26" s="64" t="s">
        <v>142</v>
      </c>
      <c r="E26" s="33" t="s">
        <v>3</v>
      </c>
      <c r="F26" s="68">
        <v>1</v>
      </c>
    </row>
    <row r="27" spans="2:6" ht="30">
      <c r="B27" s="118">
        <v>17</v>
      </c>
      <c r="C27" s="51" t="s">
        <v>54</v>
      </c>
      <c r="D27" s="64" t="s">
        <v>144</v>
      </c>
      <c r="E27" s="33" t="s">
        <v>3</v>
      </c>
      <c r="F27" s="68">
        <v>124</v>
      </c>
    </row>
    <row r="28" spans="2:6" ht="31.5" customHeight="1">
      <c r="B28" s="118">
        <v>18</v>
      </c>
      <c r="C28" s="51" t="s">
        <v>54</v>
      </c>
      <c r="D28" s="69" t="s">
        <v>145</v>
      </c>
      <c r="E28" s="70" t="s">
        <v>3</v>
      </c>
      <c r="F28" s="71">
        <v>2</v>
      </c>
    </row>
    <row r="29" spans="2:6" ht="30">
      <c r="B29" s="118">
        <v>19</v>
      </c>
      <c r="C29" s="51" t="s">
        <v>54</v>
      </c>
      <c r="D29" s="69" t="s">
        <v>147</v>
      </c>
      <c r="E29" s="70" t="s">
        <v>3</v>
      </c>
      <c r="F29" s="71">
        <v>2</v>
      </c>
    </row>
    <row r="30" spans="2:6" ht="30">
      <c r="B30" s="118">
        <v>20</v>
      </c>
      <c r="C30" s="51" t="s">
        <v>54</v>
      </c>
      <c r="D30" s="69" t="s">
        <v>148</v>
      </c>
      <c r="E30" s="70" t="s">
        <v>3</v>
      </c>
      <c r="F30" s="71">
        <v>14</v>
      </c>
    </row>
    <row r="31" spans="2:6" ht="30">
      <c r="B31" s="118">
        <v>21</v>
      </c>
      <c r="C31" s="51" t="s">
        <v>54</v>
      </c>
      <c r="D31" s="69" t="s">
        <v>149</v>
      </c>
      <c r="E31" s="70" t="s">
        <v>3</v>
      </c>
      <c r="F31" s="71">
        <v>32</v>
      </c>
    </row>
    <row r="32" spans="2:6" ht="36" customHeight="1">
      <c r="B32" s="118">
        <v>22</v>
      </c>
      <c r="C32" s="51" t="s">
        <v>54</v>
      </c>
      <c r="D32" s="57" t="s">
        <v>69</v>
      </c>
      <c r="E32" s="33" t="s">
        <v>3</v>
      </c>
      <c r="F32" s="68">
        <v>1</v>
      </c>
    </row>
    <row r="33" spans="2:6" ht="54.75" customHeight="1">
      <c r="B33" s="118">
        <v>23</v>
      </c>
      <c r="C33" s="51" t="s">
        <v>54</v>
      </c>
      <c r="D33" s="57" t="s">
        <v>70</v>
      </c>
      <c r="E33" s="33" t="s">
        <v>3</v>
      </c>
      <c r="F33" s="68">
        <v>124</v>
      </c>
    </row>
    <row r="34" spans="2:6" ht="18.75" customHeight="1">
      <c r="B34" s="118">
        <v>24</v>
      </c>
      <c r="C34" s="55" t="s">
        <v>54</v>
      </c>
      <c r="D34" s="28" t="s">
        <v>71</v>
      </c>
      <c r="E34" s="96" t="s">
        <v>38</v>
      </c>
      <c r="F34" s="6">
        <v>1.84</v>
      </c>
    </row>
    <row r="35" spans="2:6" ht="18.75" customHeight="1">
      <c r="B35" s="118">
        <v>25</v>
      </c>
      <c r="C35" s="123" t="s">
        <v>74</v>
      </c>
      <c r="D35" s="100" t="s">
        <v>72</v>
      </c>
      <c r="E35" s="96" t="s">
        <v>38</v>
      </c>
      <c r="F35" s="16">
        <v>0.92</v>
      </c>
    </row>
    <row r="36" spans="2:6" ht="59.25" customHeight="1">
      <c r="B36" s="118">
        <v>26</v>
      </c>
      <c r="C36" s="123" t="s">
        <v>156</v>
      </c>
      <c r="D36" s="53" t="s">
        <v>309</v>
      </c>
      <c r="E36" s="96" t="s">
        <v>57</v>
      </c>
      <c r="F36" s="16">
        <v>1.222</v>
      </c>
    </row>
    <row r="37" spans="2:6" ht="90.75" customHeight="1">
      <c r="B37" s="118">
        <v>27</v>
      </c>
      <c r="C37" s="123" t="s">
        <v>157</v>
      </c>
      <c r="D37" s="28" t="s">
        <v>310</v>
      </c>
      <c r="E37" s="96" t="s">
        <v>57</v>
      </c>
      <c r="F37" s="9">
        <v>1.961</v>
      </c>
    </row>
    <row r="38" spans="2:6" ht="36" customHeight="1">
      <c r="B38" s="118">
        <v>28</v>
      </c>
      <c r="C38" s="29" t="s">
        <v>76</v>
      </c>
      <c r="D38" s="28" t="s">
        <v>73</v>
      </c>
      <c r="E38" s="18" t="s">
        <v>43</v>
      </c>
      <c r="F38" s="8">
        <v>509.4</v>
      </c>
    </row>
    <row r="39" spans="2:6" ht="30">
      <c r="B39" s="118">
        <v>29</v>
      </c>
      <c r="C39" s="119" t="s">
        <v>59</v>
      </c>
      <c r="D39" s="28" t="s">
        <v>77</v>
      </c>
      <c r="E39" s="18" t="s">
        <v>47</v>
      </c>
      <c r="F39" s="16">
        <v>1.422</v>
      </c>
    </row>
    <row r="40" spans="2:6" ht="30">
      <c r="B40" s="118">
        <v>30</v>
      </c>
      <c r="C40" s="51" t="s">
        <v>60</v>
      </c>
      <c r="D40" s="102" t="s">
        <v>152</v>
      </c>
      <c r="E40" s="103" t="s">
        <v>63</v>
      </c>
      <c r="F40" s="104">
        <v>1.88</v>
      </c>
    </row>
    <row r="41" spans="2:6" ht="15">
      <c r="B41" s="21"/>
      <c r="C41" s="17"/>
      <c r="D41" s="26" t="s">
        <v>161</v>
      </c>
      <c r="E41" s="23"/>
      <c r="F41" s="24"/>
    </row>
    <row r="42" spans="2:6" ht="36" customHeight="1">
      <c r="B42" s="118">
        <v>1</v>
      </c>
      <c r="C42" s="59" t="s">
        <v>182</v>
      </c>
      <c r="D42" s="73" t="s">
        <v>166</v>
      </c>
      <c r="E42" s="34" t="s">
        <v>63</v>
      </c>
      <c r="F42" s="74">
        <v>7</v>
      </c>
    </row>
    <row r="43" spans="2:6" ht="52.5" customHeight="1">
      <c r="B43" s="118">
        <v>2</v>
      </c>
      <c r="C43" s="59" t="s">
        <v>181</v>
      </c>
      <c r="D43" s="73" t="s">
        <v>180</v>
      </c>
      <c r="E43" s="74" t="s">
        <v>113</v>
      </c>
      <c r="F43" s="79">
        <v>0.125</v>
      </c>
    </row>
    <row r="44" spans="2:6" ht="36" customHeight="1">
      <c r="B44" s="118">
        <v>3</v>
      </c>
      <c r="C44" s="119" t="s">
        <v>183</v>
      </c>
      <c r="D44" s="80" t="s">
        <v>162</v>
      </c>
      <c r="E44" s="74" t="s">
        <v>62</v>
      </c>
      <c r="F44" s="74">
        <v>15.6</v>
      </c>
    </row>
    <row r="45" spans="2:6" ht="33.75" customHeight="1">
      <c r="B45" s="118">
        <v>4</v>
      </c>
      <c r="C45" s="51" t="s">
        <v>177</v>
      </c>
      <c r="D45" s="73" t="s">
        <v>167</v>
      </c>
      <c r="E45" s="74" t="s">
        <v>42</v>
      </c>
      <c r="F45" s="74">
        <v>815.7</v>
      </c>
    </row>
    <row r="46" spans="2:6" ht="18.75" customHeight="1">
      <c r="B46" s="118">
        <v>5</v>
      </c>
      <c r="C46" s="51" t="s">
        <v>177</v>
      </c>
      <c r="D46" s="73" t="s">
        <v>168</v>
      </c>
      <c r="E46" s="74" t="s">
        <v>42</v>
      </c>
      <c r="F46" s="74">
        <v>807.5</v>
      </c>
    </row>
    <row r="47" spans="2:6" ht="18.75" customHeight="1">
      <c r="B47" s="118">
        <v>6</v>
      </c>
      <c r="C47" s="59" t="s">
        <v>176</v>
      </c>
      <c r="D47" s="73" t="s">
        <v>163</v>
      </c>
      <c r="E47" s="74" t="s">
        <v>42</v>
      </c>
      <c r="F47" s="74">
        <v>416.2</v>
      </c>
    </row>
    <row r="48" spans="2:6" ht="18.75" customHeight="1">
      <c r="B48" s="118">
        <v>7</v>
      </c>
      <c r="C48" s="59" t="s">
        <v>176</v>
      </c>
      <c r="D48" s="73" t="s">
        <v>164</v>
      </c>
      <c r="E48" s="74" t="s">
        <v>42</v>
      </c>
      <c r="F48" s="74">
        <v>299.1</v>
      </c>
    </row>
    <row r="49" spans="2:6" ht="19.5" customHeight="1">
      <c r="B49" s="118">
        <v>8</v>
      </c>
      <c r="C49" s="51" t="s">
        <v>54</v>
      </c>
      <c r="D49" s="28" t="s">
        <v>169</v>
      </c>
      <c r="E49" s="7" t="s">
        <v>3</v>
      </c>
      <c r="F49" s="77">
        <v>6</v>
      </c>
    </row>
    <row r="50" spans="2:6" ht="32.25">
      <c r="B50" s="118">
        <v>9</v>
      </c>
      <c r="C50" s="78" t="s">
        <v>171</v>
      </c>
      <c r="D50" s="73" t="s">
        <v>173</v>
      </c>
      <c r="E50" s="34" t="s">
        <v>174</v>
      </c>
      <c r="F50" s="74">
        <v>110.11</v>
      </c>
    </row>
    <row r="51" spans="2:6" ht="30">
      <c r="B51" s="118">
        <v>10</v>
      </c>
      <c r="C51" s="51" t="s">
        <v>60</v>
      </c>
      <c r="D51" s="80" t="s">
        <v>170</v>
      </c>
      <c r="E51" s="34" t="s">
        <v>63</v>
      </c>
      <c r="F51" s="79">
        <v>1.872</v>
      </c>
    </row>
    <row r="52" spans="2:6" ht="15">
      <c r="B52" s="118"/>
      <c r="C52" s="59"/>
      <c r="D52" s="26" t="s">
        <v>229</v>
      </c>
      <c r="E52" s="33"/>
      <c r="F52" s="58"/>
    </row>
    <row r="53" spans="2:6" ht="30">
      <c r="B53" s="7">
        <v>1</v>
      </c>
      <c r="C53" s="51" t="s">
        <v>67</v>
      </c>
      <c r="D53" s="80" t="s">
        <v>190</v>
      </c>
      <c r="E53" s="34" t="s">
        <v>117</v>
      </c>
      <c r="F53" s="83">
        <v>0.3632</v>
      </c>
    </row>
    <row r="54" spans="2:6" ht="30">
      <c r="B54" s="7">
        <v>2</v>
      </c>
      <c r="C54" s="78" t="s">
        <v>59</v>
      </c>
      <c r="D54" s="80" t="s">
        <v>194</v>
      </c>
      <c r="E54" s="34" t="s">
        <v>117</v>
      </c>
      <c r="F54" s="83">
        <f>(363.2-210.6)/1000</f>
        <v>0.15259999999999999</v>
      </c>
    </row>
    <row r="55" spans="2:6" ht="30">
      <c r="B55" s="7">
        <v>3</v>
      </c>
      <c r="C55" s="78" t="s">
        <v>193</v>
      </c>
      <c r="D55" s="84" t="s">
        <v>195</v>
      </c>
      <c r="E55" s="7" t="s">
        <v>196</v>
      </c>
      <c r="F55" s="82">
        <v>1.526</v>
      </c>
    </row>
    <row r="56" spans="2:6" ht="32.25" customHeight="1">
      <c r="B56" s="118">
        <v>4</v>
      </c>
      <c r="C56" s="17" t="s">
        <v>198</v>
      </c>
      <c r="D56" s="80" t="s">
        <v>184</v>
      </c>
      <c r="E56" s="34" t="s">
        <v>62</v>
      </c>
      <c r="F56" s="81">
        <v>7.18</v>
      </c>
    </row>
    <row r="57" spans="2:6" ht="36.75" customHeight="1">
      <c r="B57" s="118">
        <v>5</v>
      </c>
      <c r="C57" s="78" t="s">
        <v>200</v>
      </c>
      <c r="D57" s="80" t="s">
        <v>199</v>
      </c>
      <c r="E57" s="34" t="s">
        <v>62</v>
      </c>
      <c r="F57" s="101">
        <v>15</v>
      </c>
    </row>
    <row r="58" spans="2:6" ht="19.5" customHeight="1">
      <c r="B58" s="118">
        <v>6</v>
      </c>
      <c r="C58" s="59" t="s">
        <v>177</v>
      </c>
      <c r="D58" s="80" t="s">
        <v>163</v>
      </c>
      <c r="E58" s="74" t="s">
        <v>42</v>
      </c>
      <c r="F58" s="81">
        <v>1744.8</v>
      </c>
    </row>
    <row r="59" spans="2:6" ht="21" customHeight="1">
      <c r="B59" s="118">
        <v>7</v>
      </c>
      <c r="C59" s="59" t="s">
        <v>177</v>
      </c>
      <c r="D59" s="80" t="s">
        <v>189</v>
      </c>
      <c r="E59" s="34" t="s">
        <v>42</v>
      </c>
      <c r="F59" s="81">
        <v>1507.4</v>
      </c>
    </row>
    <row r="60" spans="2:6" ht="30">
      <c r="B60" s="118">
        <v>8</v>
      </c>
      <c r="C60" s="123" t="s">
        <v>201</v>
      </c>
      <c r="D60" s="80" t="s">
        <v>185</v>
      </c>
      <c r="E60" s="34" t="s">
        <v>62</v>
      </c>
      <c r="F60" s="81">
        <v>33.4</v>
      </c>
    </row>
    <row r="61" spans="2:6" ht="15">
      <c r="B61" s="118">
        <v>9</v>
      </c>
      <c r="C61" s="59" t="s">
        <v>177</v>
      </c>
      <c r="D61" s="80" t="s">
        <v>163</v>
      </c>
      <c r="E61" s="74" t="s">
        <v>42</v>
      </c>
      <c r="F61" s="81">
        <f>1079.4+1061.9</f>
        <v>2141.3</v>
      </c>
    </row>
    <row r="62" spans="2:6" ht="15">
      <c r="B62" s="118">
        <v>10</v>
      </c>
      <c r="C62" s="59" t="s">
        <v>177</v>
      </c>
      <c r="D62" s="80" t="s">
        <v>186</v>
      </c>
      <c r="E62" s="34" t="s">
        <v>42</v>
      </c>
      <c r="F62" s="81">
        <v>184.32</v>
      </c>
    </row>
    <row r="63" spans="2:6" ht="15">
      <c r="B63" s="118">
        <v>11</v>
      </c>
      <c r="C63" s="59" t="s">
        <v>177</v>
      </c>
      <c r="D63" s="80" t="s">
        <v>164</v>
      </c>
      <c r="E63" s="34" t="s">
        <v>42</v>
      </c>
      <c r="F63" s="81">
        <v>49.4</v>
      </c>
    </row>
    <row r="64" spans="2:6" ht="32.25" customHeight="1">
      <c r="B64" s="118">
        <v>12</v>
      </c>
      <c r="C64" s="85" t="s">
        <v>202</v>
      </c>
      <c r="D64" s="80" t="s">
        <v>187</v>
      </c>
      <c r="E64" s="34" t="s">
        <v>62</v>
      </c>
      <c r="F64" s="81">
        <v>9.4</v>
      </c>
    </row>
    <row r="65" spans="2:6" ht="20.25" customHeight="1">
      <c r="B65" s="118">
        <v>13</v>
      </c>
      <c r="C65" s="59" t="s">
        <v>177</v>
      </c>
      <c r="D65" s="80" t="s">
        <v>163</v>
      </c>
      <c r="E65" s="74" t="s">
        <v>42</v>
      </c>
      <c r="F65" s="81">
        <v>1228.36</v>
      </c>
    </row>
    <row r="66" spans="2:6" ht="20.25" customHeight="1">
      <c r="B66" s="118">
        <v>14</v>
      </c>
      <c r="C66" s="59" t="s">
        <v>177</v>
      </c>
      <c r="D66" s="80" t="s">
        <v>188</v>
      </c>
      <c r="E66" s="34" t="s">
        <v>42</v>
      </c>
      <c r="F66" s="81">
        <v>7.8</v>
      </c>
    </row>
    <row r="67" spans="2:6" ht="17.25" customHeight="1">
      <c r="B67" s="118">
        <v>15</v>
      </c>
      <c r="C67" s="59" t="s">
        <v>177</v>
      </c>
      <c r="D67" s="80" t="s">
        <v>164</v>
      </c>
      <c r="E67" s="34" t="s">
        <v>42</v>
      </c>
      <c r="F67" s="81">
        <v>20.8</v>
      </c>
    </row>
    <row r="68" spans="2:6" ht="23.25" customHeight="1">
      <c r="B68" s="118">
        <v>16</v>
      </c>
      <c r="C68" s="85" t="s">
        <v>203</v>
      </c>
      <c r="D68" s="80" t="s">
        <v>191</v>
      </c>
      <c r="E68" s="34" t="s">
        <v>38</v>
      </c>
      <c r="F68" s="83">
        <f>34.3/1000</f>
        <v>0.0343</v>
      </c>
    </row>
    <row r="69" spans="2:6" ht="45">
      <c r="B69" s="118">
        <v>17</v>
      </c>
      <c r="C69" s="123" t="s">
        <v>206</v>
      </c>
      <c r="D69" s="80" t="s">
        <v>304</v>
      </c>
      <c r="E69" s="34" t="s">
        <v>63</v>
      </c>
      <c r="F69" s="82">
        <v>1.672</v>
      </c>
    </row>
    <row r="70" spans="2:6" ht="24" customHeight="1">
      <c r="B70" s="118">
        <v>18</v>
      </c>
      <c r="C70" s="17" t="s">
        <v>197</v>
      </c>
      <c r="D70" s="80" t="s">
        <v>192</v>
      </c>
      <c r="E70" s="34" t="s">
        <v>113</v>
      </c>
      <c r="F70" s="82">
        <v>0.378</v>
      </c>
    </row>
    <row r="71" spans="2:6" ht="15">
      <c r="B71" s="118"/>
      <c r="C71" s="29"/>
      <c r="D71" s="26" t="s">
        <v>207</v>
      </c>
      <c r="E71" s="34"/>
      <c r="F71" s="81"/>
    </row>
    <row r="72" spans="2:6" ht="30">
      <c r="B72" s="118">
        <v>1</v>
      </c>
      <c r="C72" s="17" t="s">
        <v>198</v>
      </c>
      <c r="D72" s="80" t="s">
        <v>208</v>
      </c>
      <c r="E72" s="74" t="s">
        <v>62</v>
      </c>
      <c r="F72" s="74">
        <v>0.38</v>
      </c>
    </row>
    <row r="73" spans="2:6" ht="36" customHeight="1">
      <c r="B73" s="118">
        <v>2</v>
      </c>
      <c r="C73" s="55" t="s">
        <v>217</v>
      </c>
      <c r="D73" s="86" t="s">
        <v>219</v>
      </c>
      <c r="E73" s="87" t="s">
        <v>218</v>
      </c>
      <c r="F73" s="56">
        <f>0.44+3.5+0.41</f>
        <v>4.35</v>
      </c>
    </row>
    <row r="74" spans="2:6" ht="21" customHeight="1">
      <c r="B74" s="118">
        <v>3</v>
      </c>
      <c r="C74" s="51" t="s">
        <v>54</v>
      </c>
      <c r="D74" s="73" t="s">
        <v>209</v>
      </c>
      <c r="E74" s="34" t="s">
        <v>3</v>
      </c>
      <c r="F74" s="76">
        <v>1</v>
      </c>
    </row>
    <row r="75" spans="2:6" ht="22.5" customHeight="1">
      <c r="B75" s="118">
        <v>4</v>
      </c>
      <c r="C75" s="51" t="s">
        <v>54</v>
      </c>
      <c r="D75" s="73" t="s">
        <v>210</v>
      </c>
      <c r="E75" s="34" t="s">
        <v>3</v>
      </c>
      <c r="F75" s="76">
        <v>3</v>
      </c>
    </row>
    <row r="76" spans="2:6" ht="21.75" customHeight="1">
      <c r="B76" s="118">
        <v>5</v>
      </c>
      <c r="C76" s="51" t="s">
        <v>54</v>
      </c>
      <c r="D76" s="73" t="s">
        <v>211</v>
      </c>
      <c r="E76" s="34" t="s">
        <v>3</v>
      </c>
      <c r="F76" s="76">
        <v>1</v>
      </c>
    </row>
    <row r="77" spans="2:6" ht="21.75" customHeight="1">
      <c r="B77" s="118">
        <v>6</v>
      </c>
      <c r="C77" s="51" t="s">
        <v>54</v>
      </c>
      <c r="D77" s="73" t="s">
        <v>212</v>
      </c>
      <c r="E77" s="34" t="s">
        <v>3</v>
      </c>
      <c r="F77" s="76">
        <v>1</v>
      </c>
    </row>
    <row r="78" spans="2:6" ht="21.75" customHeight="1">
      <c r="B78" s="118">
        <v>7</v>
      </c>
      <c r="C78" s="55" t="s">
        <v>54</v>
      </c>
      <c r="D78" s="73" t="s">
        <v>213</v>
      </c>
      <c r="E78" s="34" t="s">
        <v>42</v>
      </c>
      <c r="F78" s="74">
        <v>78.3</v>
      </c>
    </row>
    <row r="79" spans="2:6" ht="30">
      <c r="B79" s="118">
        <v>8</v>
      </c>
      <c r="C79" s="29" t="s">
        <v>224</v>
      </c>
      <c r="D79" s="73" t="s">
        <v>214</v>
      </c>
      <c r="E79" s="34" t="s">
        <v>45</v>
      </c>
      <c r="F79" s="75">
        <v>14</v>
      </c>
    </row>
    <row r="80" spans="2:6" ht="30">
      <c r="B80" s="118">
        <v>9</v>
      </c>
      <c r="C80" s="29" t="s">
        <v>226</v>
      </c>
      <c r="D80" s="73" t="s">
        <v>215</v>
      </c>
      <c r="E80" s="34" t="s">
        <v>227</v>
      </c>
      <c r="F80" s="75">
        <v>0.6</v>
      </c>
    </row>
    <row r="81" spans="2:6" ht="60">
      <c r="B81" s="118">
        <v>10</v>
      </c>
      <c r="C81" s="59" t="s">
        <v>222</v>
      </c>
      <c r="D81" s="73" t="s">
        <v>216</v>
      </c>
      <c r="E81" s="34" t="s">
        <v>63</v>
      </c>
      <c r="F81" s="88">
        <f>7.25/100</f>
        <v>0.0725</v>
      </c>
    </row>
    <row r="82" spans="2:6" ht="17.25">
      <c r="B82" s="118">
        <v>11</v>
      </c>
      <c r="C82" s="123" t="s">
        <v>206</v>
      </c>
      <c r="D82" s="73" t="s">
        <v>221</v>
      </c>
      <c r="E82" s="34" t="s">
        <v>63</v>
      </c>
      <c r="F82" s="79">
        <v>0.398</v>
      </c>
    </row>
  </sheetData>
  <sheetProtection/>
  <mergeCells count="7">
    <mergeCell ref="B2:R2"/>
    <mergeCell ref="B5:B8"/>
    <mergeCell ref="C5:C8"/>
    <mergeCell ref="D5:D8"/>
    <mergeCell ref="E5:E8"/>
    <mergeCell ref="F5:F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Seda</cp:lastModifiedBy>
  <cp:lastPrinted>2021-06-10T18:53:44Z</cp:lastPrinted>
  <dcterms:created xsi:type="dcterms:W3CDTF">1996-10-14T23:33:28Z</dcterms:created>
  <dcterms:modified xsi:type="dcterms:W3CDTF">2021-06-10T20:37:11Z</dcterms:modified>
  <cp:category/>
  <cp:version/>
  <cp:contentType/>
  <cp:contentStatus/>
</cp:coreProperties>
</file>