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5200" windowHeight="11940"/>
  </bookViews>
  <sheets>
    <sheet name="Ծավալաթերթ" sheetId="7" r:id="rId1"/>
  </sheets>
  <definedNames>
    <definedName name="AAA" localSheetId="0">#REF!</definedName>
    <definedName name="AAA">#REF!</definedName>
    <definedName name="f0" localSheetId="0">#REF!</definedName>
    <definedName name="f0">#REF!</definedName>
    <definedName name="f00" localSheetId="0">#REF!</definedName>
    <definedName name="f00">#REF!</definedName>
    <definedName name="mexan" localSheetId="0">#REF!</definedName>
    <definedName name="mexan">#REF!</definedName>
    <definedName name="mmm" localSheetId="0">#REF!</definedName>
    <definedName name="mmm">#REF!</definedName>
    <definedName name="_xlnm.Print_Area" localSheetId="0">Ծավալաթերթ!$A$1:$W$92</definedName>
    <definedName name="_xlnm.Print_Titles" localSheetId="0">Ծավալաթերթ!$23:$23</definedName>
    <definedName name="ааа" localSheetId="0">#REF!</definedName>
    <definedName name="ааа">#REF!</definedName>
    <definedName name="АЕР" localSheetId="0">#REF!</definedName>
    <definedName name="АЕР">#REF!</definedName>
    <definedName name="мм" localSheetId="0">#REF!</definedName>
    <definedName name="мм">#REF!</definedName>
    <definedName name="ммм" localSheetId="0">#REF!</definedName>
    <definedName name="ммм">#REF!</definedName>
  </definedNames>
  <calcPr calcId="152511"/>
</workbook>
</file>

<file path=xl/calcChain.xml><?xml version="1.0" encoding="utf-8"?>
<calcChain xmlns="http://schemas.openxmlformats.org/spreadsheetml/2006/main">
  <c r="E24" i="7" l="1"/>
  <c r="V1" i="7" l="1"/>
  <c r="V17" i="7" l="1"/>
  <c r="W89" i="7" l="1"/>
  <c r="W80" i="7"/>
  <c r="W79" i="7"/>
  <c r="W82" i="7" s="1"/>
  <c r="W85" i="7" s="1"/>
  <c r="V74" i="7"/>
  <c r="W74" i="7" s="1"/>
  <c r="V75" i="7"/>
  <c r="W75" i="7" s="1"/>
  <c r="W77" i="7"/>
  <c r="W90" i="7"/>
  <c r="W76" i="7"/>
  <c r="Q75" i="7"/>
  <c r="O75" i="7"/>
  <c r="Q74" i="7"/>
  <c r="O74" i="7"/>
  <c r="I74" i="7"/>
  <c r="F74" i="7"/>
  <c r="N69" i="7"/>
  <c r="O69" i="7" s="1"/>
  <c r="Q68" i="7"/>
  <c r="O68" i="7"/>
  <c r="I68" i="7"/>
  <c r="F68" i="7"/>
  <c r="Q66" i="7"/>
  <c r="Q65" i="7"/>
  <c r="Q64" i="7"/>
  <c r="Q63" i="7"/>
  <c r="I63" i="7"/>
  <c r="F63" i="7"/>
  <c r="O65" i="7"/>
  <c r="Q61" i="7"/>
  <c r="O61" i="7"/>
  <c r="P60" i="7"/>
  <c r="Q60" i="7" s="1"/>
  <c r="O60" i="7"/>
  <c r="P59" i="7"/>
  <c r="Q59" i="7" s="1"/>
  <c r="O59" i="7"/>
  <c r="I59" i="7"/>
  <c r="F59" i="7"/>
  <c r="Q57" i="7"/>
  <c r="O57" i="7"/>
  <c r="Q56" i="7"/>
  <c r="O56" i="7"/>
  <c r="I56" i="7"/>
  <c r="F56" i="7"/>
  <c r="Q54" i="7"/>
  <c r="O54" i="7"/>
  <c r="Q53" i="7"/>
  <c r="O53" i="7"/>
  <c r="Q52" i="7"/>
  <c r="O52" i="7"/>
  <c r="I52" i="7"/>
  <c r="F52" i="7"/>
  <c r="Q50" i="7"/>
  <c r="R50" i="7" s="1"/>
  <c r="U49" i="7" s="1"/>
  <c r="F50" i="7"/>
  <c r="I49" i="7"/>
  <c r="I50" i="7" s="1"/>
  <c r="O50" i="7"/>
  <c r="Q48" i="7"/>
  <c r="R48" i="7" s="1"/>
  <c r="U47" i="7" s="1"/>
  <c r="O48" i="7"/>
  <c r="I48" i="7"/>
  <c r="F48" i="7"/>
  <c r="Q46" i="7"/>
  <c r="O46" i="7"/>
  <c r="Q45" i="7"/>
  <c r="O45" i="7"/>
  <c r="I45" i="7"/>
  <c r="F45" i="7"/>
  <c r="Q43" i="7"/>
  <c r="Q42" i="7"/>
  <c r="Q41" i="7"/>
  <c r="Q40" i="7"/>
  <c r="I40" i="7"/>
  <c r="F40" i="7"/>
  <c r="O43" i="7"/>
  <c r="Q38" i="7"/>
  <c r="Q37" i="7"/>
  <c r="Q36" i="7"/>
  <c r="Q35" i="7"/>
  <c r="I35" i="7"/>
  <c r="F35" i="7"/>
  <c r="O35" i="7"/>
  <c r="R33" i="7"/>
  <c r="I33" i="7"/>
  <c r="F33" i="7"/>
  <c r="R31" i="7"/>
  <c r="U30" i="7" s="1"/>
  <c r="I31" i="7"/>
  <c r="F31" i="7"/>
  <c r="R29" i="7"/>
  <c r="U28" i="7" s="1"/>
  <c r="I29" i="7"/>
  <c r="F29" i="7"/>
  <c r="R27" i="7"/>
  <c r="U26" i="7" s="1"/>
  <c r="I26" i="7"/>
  <c r="I27" i="7" s="1"/>
  <c r="F26" i="7"/>
  <c r="F27" i="7" s="1"/>
  <c r="A26" i="7"/>
  <c r="A28" i="7" s="1"/>
  <c r="A30" i="7" s="1"/>
  <c r="A32" i="7" s="1"/>
  <c r="A34" i="7" s="1"/>
  <c r="R25" i="7"/>
  <c r="U24" i="7" s="1"/>
  <c r="I25" i="7"/>
  <c r="F25" i="7"/>
  <c r="U17" i="7"/>
  <c r="AI9" i="7"/>
  <c r="AH9" i="7"/>
  <c r="AG9" i="7"/>
  <c r="AF9" i="7"/>
  <c r="AE9" i="7"/>
  <c r="AD9" i="7"/>
  <c r="AC9" i="7"/>
  <c r="AB9" i="7"/>
  <c r="AA9" i="7"/>
  <c r="Z9" i="7"/>
  <c r="Y9" i="7"/>
  <c r="W83" i="7" l="1"/>
  <c r="W86" i="7" s="1"/>
  <c r="R24" i="7"/>
  <c r="S24" i="7" s="1"/>
  <c r="T24" i="7" s="1"/>
  <c r="Q69" i="7"/>
  <c r="R68" i="7" s="1"/>
  <c r="U67" i="7" s="1"/>
  <c r="R47" i="7"/>
  <c r="S47" i="7" s="1"/>
  <c r="R55" i="7"/>
  <c r="R56" i="7"/>
  <c r="U55" i="7" s="1"/>
  <c r="O36" i="7"/>
  <c r="R58" i="7"/>
  <c r="O38" i="7"/>
  <c r="R30" i="7"/>
  <c r="S30" i="7" s="1"/>
  <c r="R34" i="7"/>
  <c r="R26" i="7"/>
  <c r="S26" i="7" s="1"/>
  <c r="R45" i="7"/>
  <c r="U44" i="7" s="1"/>
  <c r="R52" i="7"/>
  <c r="U51" i="7" s="1"/>
  <c r="R40" i="7"/>
  <c r="U39" i="7" s="1"/>
  <c r="R44" i="7"/>
  <c r="R39" i="7"/>
  <c r="R62" i="7"/>
  <c r="U32" i="7"/>
  <c r="R67" i="7"/>
  <c r="O42" i="7"/>
  <c r="R74" i="7"/>
  <c r="R59" i="7"/>
  <c r="U58" i="7" s="1"/>
  <c r="R35" i="7"/>
  <c r="U34" i="7" s="1"/>
  <c r="R63" i="7"/>
  <c r="U62" i="7" s="1"/>
  <c r="O40" i="7"/>
  <c r="R28" i="7"/>
  <c r="S28" i="7" s="1"/>
  <c r="R32" i="7"/>
  <c r="S32" i="7" s="1"/>
  <c r="O41" i="7"/>
  <c r="R51" i="7"/>
  <c r="R49" i="7"/>
  <c r="S49" i="7" s="1"/>
  <c r="O37" i="7"/>
  <c r="O66" i="7"/>
  <c r="O63" i="7"/>
  <c r="O64" i="7"/>
  <c r="T47" i="7" l="1"/>
  <c r="S62" i="7"/>
  <c r="S55" i="7"/>
  <c r="S39" i="7"/>
  <c r="S67" i="7"/>
  <c r="S44" i="7"/>
  <c r="T30" i="7"/>
  <c r="S58" i="7"/>
  <c r="S51" i="7"/>
  <c r="S34" i="7"/>
  <c r="T32" i="7"/>
  <c r="T28" i="7"/>
  <c r="T26" i="7"/>
  <c r="T49" i="7"/>
  <c r="T39" i="7" l="1"/>
  <c r="T55" i="7"/>
  <c r="T44" i="7"/>
  <c r="T62" i="7"/>
  <c r="T67" i="7"/>
  <c r="T58" i="7"/>
  <c r="T51" i="7"/>
  <c r="T34" i="7"/>
  <c r="P12" i="7"/>
  <c r="W84" i="7" l="1"/>
</calcChain>
</file>

<file path=xl/sharedStrings.xml><?xml version="1.0" encoding="utf-8"?>
<sst xmlns="http://schemas.openxmlformats.org/spreadsheetml/2006/main" count="157" uniqueCount="105">
  <si>
    <t>հազ. դրամ</t>
  </si>
  <si>
    <t xml:space="preserve">Շինարարության անվանումը </t>
  </si>
  <si>
    <t>Երևան</t>
  </si>
  <si>
    <t>Արմավիր</t>
  </si>
  <si>
    <t>Արարատ</t>
  </si>
  <si>
    <t>Արագածոտն</t>
  </si>
  <si>
    <t xml:space="preserve">Կոտայք </t>
  </si>
  <si>
    <t>Գեղարքունիք</t>
  </si>
  <si>
    <t>Վայոց Ձոր</t>
  </si>
  <si>
    <t>Լոռի</t>
  </si>
  <si>
    <t xml:space="preserve">Շիրակ </t>
  </si>
  <si>
    <t>Սյունիք</t>
  </si>
  <si>
    <t>Տավուշ</t>
  </si>
  <si>
    <t xml:space="preserve">Տեղային նախահաշիվ թիվ </t>
  </si>
  <si>
    <t>1</t>
  </si>
  <si>
    <t>Տրանսպորտ</t>
  </si>
  <si>
    <t>K Նյութ</t>
  </si>
  <si>
    <t xml:space="preserve">նախահաշվի անվանումը </t>
  </si>
  <si>
    <t>Հիմք</t>
  </si>
  <si>
    <t>Նախահաշվային արժեքը</t>
  </si>
  <si>
    <t xml:space="preserve">Միջին աշխատավարձը </t>
  </si>
  <si>
    <t>դրամ</t>
  </si>
  <si>
    <t>Նյութեր</t>
  </si>
  <si>
    <t>-</t>
  </si>
  <si>
    <t xml:space="preserve">Անցումային գործակիցները: 
</t>
  </si>
  <si>
    <t>աշխատավարձի -</t>
  </si>
  <si>
    <t>մեքենաների շահագործման -</t>
  </si>
  <si>
    <t xml:space="preserve">Հ/Հ
</t>
  </si>
  <si>
    <t>Շիֆր, նորմատիվի համար</t>
  </si>
  <si>
    <t xml:space="preserve">Աշխատանքների անվանումը </t>
  </si>
  <si>
    <t>Չափման միավորը</t>
  </si>
  <si>
    <t>Քանակը</t>
  </si>
  <si>
    <t>Աշխատավարձի միավորը ռուբ./հազար դրամ</t>
  </si>
  <si>
    <t xml:space="preserve">Մեքեն.շահագործման միավորը ռուբ./հազար դրամ </t>
  </si>
  <si>
    <t>Նյութեր անվանումը (հազար դրամ)</t>
  </si>
  <si>
    <t>Միավորի արժեքը հազար դրամ</t>
  </si>
  <si>
    <t>Միավորի ընդհանուր արժեքը  հազար դրամ</t>
  </si>
  <si>
    <t>Ընդհանուր արժեքը հազար դրամ</t>
  </si>
  <si>
    <t xml:space="preserve">Նյութերի ընդհանուրի արժեքը հազար դրամ </t>
  </si>
  <si>
    <t>Նյութերի անվանումը</t>
  </si>
  <si>
    <t>չափման միավորը</t>
  </si>
  <si>
    <t xml:space="preserve">Քանակը միավորի համար </t>
  </si>
  <si>
    <t xml:space="preserve">Նյութերի ընդհանուր ծախսը </t>
  </si>
  <si>
    <t>Նյութերի միավորի արժեքը  (Գ)</t>
  </si>
  <si>
    <t>կգ</t>
  </si>
  <si>
    <t>Ընդամենը</t>
  </si>
  <si>
    <t>բետոն</t>
  </si>
  <si>
    <t>վահան</t>
  </si>
  <si>
    <t>տախտակ</t>
  </si>
  <si>
    <t>գմ</t>
  </si>
  <si>
    <t xml:space="preserve">№  </t>
  </si>
  <si>
    <t>Վերանորոգում</t>
  </si>
  <si>
    <t>շաղախ</t>
  </si>
  <si>
    <t>տն</t>
  </si>
  <si>
    <t>սոսինձ</t>
  </si>
  <si>
    <t>կերամիկ սալ</t>
  </si>
  <si>
    <t>P11-126</t>
  </si>
  <si>
    <t>ցանց</t>
  </si>
  <si>
    <t>15-327   կիրառ</t>
  </si>
  <si>
    <t>ց/պրոֆիլ</t>
  </si>
  <si>
    <t>հեղյուս</t>
  </si>
  <si>
    <t>պլ առաստաղ</t>
  </si>
  <si>
    <t>P14-418</t>
  </si>
  <si>
    <t>P23-77</t>
  </si>
  <si>
    <t>P23-163</t>
  </si>
  <si>
    <t>P3-12</t>
  </si>
  <si>
    <t>P11-223</t>
  </si>
  <si>
    <t>6-106</t>
  </si>
  <si>
    <t>էլեկտրոդ</t>
  </si>
  <si>
    <t>P14-380</t>
  </si>
  <si>
    <t>մածիկ</t>
  </si>
  <si>
    <t>E15-811</t>
  </si>
  <si>
    <t>պաստառ</t>
  </si>
  <si>
    <t>օլիֆ</t>
  </si>
  <si>
    <t>փայտե չորսու</t>
  </si>
  <si>
    <t>հականեխիչ</t>
  </si>
  <si>
    <t>կռվածք</t>
  </si>
  <si>
    <t>10-28</t>
  </si>
  <si>
    <t>11-184</t>
  </si>
  <si>
    <r>
      <t>մ</t>
    </r>
    <r>
      <rPr>
        <vertAlign val="superscript"/>
        <sz val="8"/>
        <rFont val="Sylfaen"/>
        <family val="1"/>
      </rPr>
      <t>2</t>
    </r>
  </si>
  <si>
    <r>
      <t>մ</t>
    </r>
    <r>
      <rPr>
        <vertAlign val="superscript"/>
        <sz val="8"/>
        <rFont val="Sylfaen"/>
        <family val="1"/>
      </rPr>
      <t>3</t>
    </r>
  </si>
  <si>
    <t>ներկ</t>
  </si>
  <si>
    <t>P5-85            P5-86   գ=6</t>
  </si>
  <si>
    <t>Միավորի ընդհանուր արժեքը հազար դրամ</t>
  </si>
  <si>
    <t>ԾԱՎԱԼԱԹԵՐԹ-ՆԱԽԱՀԱՇԻՎ</t>
  </si>
  <si>
    <t>Փոսերի քանդում  IV կարգի գրունտներում ձեռքով մետաղական  հենասյուների համար</t>
  </si>
  <si>
    <t>Բետոնե հիմքեր միաձույլ բետոնից  B12.5 (M150)</t>
  </si>
  <si>
    <t>Ավելորդ գրունտի բարձում ինքնաթափ ձեռքով</t>
  </si>
  <si>
    <t>Տեղափոխում 5 կմ</t>
  </si>
  <si>
    <t>Հենարանների տեղադրում պողպատե խողովակներից</t>
  </si>
  <si>
    <t>Կիսախողովակների տեղադրում գազախողովակների տակ</t>
  </si>
  <si>
    <t>Ռետինե տակդիրների տեղադրում</t>
  </si>
  <si>
    <t>Մետաղական շինվածքների տեղադրում հենարանների հիմքերի համար (AIII  դասի ամրան)</t>
  </si>
  <si>
    <t>Ձևավոր մասերի տեղադրում (անկյուն 90, խցափակիչ)</t>
  </si>
  <si>
    <t>մ</t>
  </si>
  <si>
    <t>Պողպատե գազատար խողովակի         d-57x3.5մմ տեղադրում հենարանների վրա փորձարկումով</t>
  </si>
  <si>
    <t>Պողպատե գազատար խողովակի         d-76x3.5մմ տեղադրում հենարանների վրա փորձարկումով</t>
  </si>
  <si>
    <t>Հենասյուների և գազատարի մակերևույթների նածաներկում     ГФ-021 2 շերտով</t>
  </si>
  <si>
    <t>Հենասյուների և գազատարի յուղաներկում  երկու անգամ</t>
  </si>
  <si>
    <t xml:space="preserve">Գազատարի փչամաքրում </t>
  </si>
  <si>
    <t>մ2</t>
  </si>
  <si>
    <t>Շահույթ 11%</t>
  </si>
  <si>
    <t>20%</t>
  </si>
  <si>
    <t xml:space="preserve">ԱԱՀ </t>
  </si>
  <si>
    <t>ՀՀ  Ոսկեհատ համայնքի 1-ին և 3-րդ փողոցների գազաֆիկացման  աշխատանքներ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</si>
</sst>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&quot;$&quot;* #,##0.00_);_(&quot;$&quot;* \(#,##0.00\);_(&quot;$&quot;* &quot;-&quot;??_);_(@_)"/>
    <numFmt numFmtId="165" formatCode="_(* #,##0.00_);_(* \(#,##0.00\);_(* &quot;-&quot;??_);_(@_)"/>
    <numFmt numFmtId="167" formatCode="0.000"/>
    <numFmt numFmtId="169" formatCode=";;;"/>
    <numFmt numFmtId="170" formatCode="0.0"/>
    <numFmt numFmtId="171" formatCode="0.0000"/>
    <numFmt numFmtId="172" formatCode="_-* #,##0.00_р_._-;\-* #,##0.00_р_._-;_-* &quot;-&quot;??_р_._-;_-@_-"/>
    <numFmt numFmtId="173" formatCode="_([$€]* #,##0.00_);_([$€]* \(#,##0.00\);_([$€]* &quot;-&quot;??_);_(@_)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ylfaen"/>
      <family val="1"/>
    </font>
    <font>
      <sz val="11"/>
      <color theme="1"/>
      <name val="Sylfaen"/>
      <family val="1"/>
    </font>
    <font>
      <sz val="10"/>
      <name val="Arial"/>
      <family val="2"/>
    </font>
    <font>
      <sz val="10"/>
      <name val="Arial Cyr"/>
      <family val="2"/>
    </font>
    <font>
      <i/>
      <sz val="10"/>
      <name val="Sylfaen"/>
      <family val="1"/>
    </font>
    <font>
      <b/>
      <i/>
      <sz val="10"/>
      <name val="Sylfaen"/>
      <family val="1"/>
    </font>
    <font>
      <sz val="8"/>
      <name val="Sylfaen"/>
      <family val="1"/>
    </font>
    <font>
      <sz val="9"/>
      <name val="Sylfaen"/>
      <family val="1"/>
    </font>
    <font>
      <sz val="10"/>
      <name val="Sylfaen"/>
      <family val="1"/>
    </font>
    <font>
      <b/>
      <i/>
      <sz val="11"/>
      <name val="Sylfaen"/>
      <family val="1"/>
    </font>
    <font>
      <b/>
      <i/>
      <sz val="8"/>
      <name val="Sylfaen"/>
      <family val="1"/>
    </font>
    <font>
      <b/>
      <sz val="12"/>
      <name val="Sylfaen"/>
      <family val="1"/>
    </font>
    <font>
      <b/>
      <sz val="9"/>
      <name val="Sylfaen"/>
      <family val="1"/>
    </font>
    <font>
      <i/>
      <sz val="8"/>
      <name val="Sylfaen"/>
      <family val="1"/>
    </font>
    <font>
      <b/>
      <sz val="11"/>
      <name val="Sylfaen"/>
      <family val="1"/>
    </font>
    <font>
      <b/>
      <sz val="10"/>
      <name val="Sylfaen"/>
      <family val="1"/>
    </font>
    <font>
      <i/>
      <sz val="9"/>
      <name val="Sylfaen"/>
      <family val="1"/>
    </font>
    <font>
      <b/>
      <i/>
      <sz val="9"/>
      <name val="Sylfaen"/>
      <family val="1"/>
    </font>
    <font>
      <i/>
      <sz val="10"/>
      <name val="Sylfaen"/>
      <family val="1"/>
      <charset val="204"/>
    </font>
    <font>
      <i/>
      <sz val="9"/>
      <name val="Sylfaen"/>
      <family val="1"/>
      <charset val="204"/>
    </font>
    <font>
      <sz val="9"/>
      <name val="Sylfaen"/>
      <family val="1"/>
      <charset val="204"/>
    </font>
    <font>
      <b/>
      <i/>
      <sz val="10"/>
      <name val="Sylfaen"/>
      <family val="1"/>
      <charset val="204"/>
    </font>
    <font>
      <sz val="10"/>
      <name val="Sylfaen"/>
      <family val="1"/>
      <charset val="204"/>
    </font>
    <font>
      <i/>
      <sz val="8"/>
      <name val="Sylfaen"/>
      <family val="1"/>
      <charset val="204"/>
    </font>
    <font>
      <b/>
      <sz val="10"/>
      <name val="Sylfaen"/>
      <family val="1"/>
      <charset val="204"/>
    </font>
    <font>
      <sz val="8"/>
      <name val="Sylfaen"/>
      <family val="1"/>
      <charset val="204"/>
    </font>
    <font>
      <sz val="11"/>
      <color indexed="8"/>
      <name val="Calibri"/>
      <family val="2"/>
    </font>
    <font>
      <sz val="8"/>
      <name val="Arial Unicode"/>
      <family val="2"/>
      <charset val="204"/>
    </font>
    <font>
      <sz val="8"/>
      <color theme="1"/>
      <name val="Sylfae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u/>
      <sz val="11"/>
      <color theme="10"/>
      <name val="Calibri"/>
      <family val="2"/>
      <scheme val="minor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Calibri"/>
      <family val="2"/>
      <scheme val="minor"/>
    </font>
    <font>
      <sz val="11"/>
      <name val="Sylfaen"/>
      <family val="1"/>
    </font>
    <font>
      <b/>
      <i/>
      <sz val="10"/>
      <color theme="1"/>
      <name val="Sylfaen"/>
      <family val="1"/>
    </font>
    <font>
      <b/>
      <i/>
      <sz val="9"/>
      <name val="Times New Roman"/>
      <family val="1"/>
    </font>
    <font>
      <sz val="9"/>
      <name val="Arial Armenian"/>
      <family val="2"/>
      <charset val="204"/>
    </font>
    <font>
      <sz val="9"/>
      <name val="Arial LatArm"/>
      <family val="2"/>
      <charset val="204"/>
    </font>
    <font>
      <b/>
      <sz val="8"/>
      <name val="Sylfaen"/>
      <family val="1"/>
    </font>
    <font>
      <vertAlign val="superscript"/>
      <sz val="8"/>
      <name val="Sylfaen"/>
      <family val="1"/>
    </font>
    <font>
      <sz val="10"/>
      <color theme="0"/>
      <name val="Sylfaen"/>
      <family val="1"/>
    </font>
    <font>
      <i/>
      <sz val="10"/>
      <name val="Arial Armenian"/>
      <family val="2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000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</borders>
  <cellStyleXfs count="253">
    <xf numFmtId="0" fontId="0" fillId="0" borderId="0"/>
    <xf numFmtId="0" fontId="1" fillId="0" borderId="0"/>
    <xf numFmtId="0" fontId="4" fillId="0" borderId="0"/>
    <xf numFmtId="0" fontId="5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6" borderId="0" applyNumberFormat="0" applyBorder="0" applyAlignment="0" applyProtection="0"/>
    <xf numFmtId="0" fontId="31" fillId="9" borderId="0" applyNumberFormat="0" applyBorder="0" applyAlignment="0" applyProtection="0"/>
    <xf numFmtId="0" fontId="31" fillId="12" borderId="0" applyNumberFormat="0" applyBorder="0" applyAlignment="0" applyProtection="0"/>
    <xf numFmtId="0" fontId="32" fillId="13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172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65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173" fontId="33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33" fillId="0" borderId="0"/>
    <xf numFmtId="0" fontId="4" fillId="0" borderId="0"/>
    <xf numFmtId="0" fontId="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" fillId="0" borderId="0"/>
    <xf numFmtId="0" fontId="1" fillId="0" borderId="0"/>
    <xf numFmtId="0" fontId="3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33" fillId="0" borderId="0"/>
    <xf numFmtId="0" fontId="4" fillId="0" borderId="0"/>
    <xf numFmtId="0" fontId="1" fillId="0" borderId="0"/>
    <xf numFmtId="0" fontId="33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20" borderId="0" applyNumberFormat="0" applyBorder="0" applyAlignment="0" applyProtection="0"/>
    <xf numFmtId="0" fontId="35" fillId="8" borderId="33" applyNumberFormat="0" applyAlignment="0" applyProtection="0"/>
    <xf numFmtId="0" fontId="36" fillId="21" borderId="34" applyNumberFormat="0" applyAlignment="0" applyProtection="0"/>
    <xf numFmtId="0" fontId="37" fillId="21" borderId="33" applyNumberFormat="0" applyAlignment="0" applyProtection="0"/>
    <xf numFmtId="169" fontId="1" fillId="0" borderId="0" applyFont="0" applyFill="0" applyBorder="0" applyAlignment="0" applyProtection="0"/>
    <xf numFmtId="0" fontId="38" fillId="0" borderId="35" applyNumberFormat="0" applyFill="0" applyAlignment="0" applyProtection="0"/>
    <xf numFmtId="0" fontId="39" fillId="0" borderId="36" applyNumberFormat="0" applyFill="0" applyAlignment="0" applyProtection="0"/>
    <xf numFmtId="0" fontId="40" fillId="0" borderId="37" applyNumberFormat="0" applyFill="0" applyAlignment="0" applyProtection="0"/>
    <xf numFmtId="0" fontId="40" fillId="0" borderId="0" applyNumberFormat="0" applyFill="0" applyBorder="0" applyAlignment="0" applyProtection="0"/>
    <xf numFmtId="0" fontId="41" fillId="0" borderId="38" applyNumberFormat="0" applyFill="0" applyAlignment="0" applyProtection="0"/>
    <xf numFmtId="0" fontId="42" fillId="22" borderId="39" applyNumberFormat="0" applyAlignment="0" applyProtection="0"/>
    <xf numFmtId="0" fontId="43" fillId="0" borderId="0" applyNumberFormat="0" applyFill="0" applyBorder="0" applyAlignment="0" applyProtection="0"/>
    <xf numFmtId="0" fontId="44" fillId="23" borderId="0" applyNumberFormat="0" applyBorder="0" applyAlignment="0" applyProtection="0"/>
    <xf numFmtId="0" fontId="1" fillId="0" borderId="0"/>
    <xf numFmtId="0" fontId="33" fillId="0" borderId="0"/>
    <xf numFmtId="0" fontId="5" fillId="0" borderId="0"/>
    <xf numFmtId="0" fontId="45" fillId="0" borderId="0"/>
    <xf numFmtId="0" fontId="33" fillId="0" borderId="0"/>
    <xf numFmtId="0" fontId="46" fillId="4" borderId="0" applyNumberFormat="0" applyBorder="0" applyAlignment="0" applyProtection="0"/>
    <xf numFmtId="0" fontId="47" fillId="0" borderId="0" applyNumberFormat="0" applyFill="0" applyBorder="0" applyAlignment="0" applyProtection="0"/>
    <xf numFmtId="0" fontId="31" fillId="24" borderId="40" applyNumberFormat="0" applyFont="0" applyAlignment="0" applyProtection="0"/>
    <xf numFmtId="0" fontId="31" fillId="24" borderId="40" applyNumberFormat="0" applyFont="0" applyAlignment="0" applyProtection="0"/>
    <xf numFmtId="0" fontId="48" fillId="0" borderId="41" applyNumberFormat="0" applyFill="0" applyAlignment="0" applyProtection="0"/>
    <xf numFmtId="0" fontId="49" fillId="0" borderId="0" applyNumberFormat="0" applyFill="0" applyBorder="0" applyAlignment="0" applyProtection="0"/>
    <xf numFmtId="172" fontId="5" fillId="0" borderId="0" applyFont="0" applyFill="0" applyBorder="0" applyAlignment="0" applyProtection="0"/>
    <xf numFmtId="0" fontId="50" fillId="5" borderId="0" applyNumberFormat="0" applyBorder="0" applyAlignment="0" applyProtection="0"/>
    <xf numFmtId="0" fontId="1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</cellStyleXfs>
  <cellXfs count="333">
    <xf numFmtId="0" fontId="0" fillId="0" borderId="0" xfId="0"/>
    <xf numFmtId="0" fontId="10" fillId="2" borderId="0" xfId="2" applyFont="1" applyFill="1"/>
    <xf numFmtId="0" fontId="0" fillId="2" borderId="3" xfId="0" applyFill="1" applyBorder="1" applyAlignment="1"/>
    <xf numFmtId="0" fontId="10" fillId="2" borderId="3" xfId="2" applyFont="1" applyFill="1" applyBorder="1"/>
    <xf numFmtId="0" fontId="9" fillId="2" borderId="0" xfId="2" applyFont="1" applyFill="1" applyBorder="1"/>
    <xf numFmtId="0" fontId="9" fillId="2" borderId="0" xfId="2" applyFont="1" applyFill="1" applyBorder="1" applyAlignment="1">
      <alignment horizontal="left" vertical="center"/>
    </xf>
    <xf numFmtId="0" fontId="10" fillId="2" borderId="0" xfId="2" applyFont="1" applyFill="1" applyBorder="1" applyAlignment="1">
      <alignment horizontal="center" vertical="center"/>
    </xf>
    <xf numFmtId="0" fontId="14" fillId="2" borderId="0" xfId="2" applyFont="1" applyFill="1" applyBorder="1" applyAlignment="1"/>
    <xf numFmtId="0" fontId="8" fillId="2" borderId="3" xfId="2" applyFont="1" applyFill="1" applyBorder="1" applyAlignment="1"/>
    <xf numFmtId="0" fontId="0" fillId="2" borderId="3" xfId="0" applyFill="1" applyBorder="1"/>
    <xf numFmtId="170" fontId="0" fillId="2" borderId="3" xfId="0" applyNumberFormat="1" applyFill="1" applyBorder="1"/>
    <xf numFmtId="0" fontId="13" fillId="2" borderId="0" xfId="2" applyFont="1" applyFill="1" applyAlignment="1"/>
    <xf numFmtId="0" fontId="9" fillId="2" borderId="0" xfId="2" applyFont="1" applyFill="1" applyBorder="1" applyAlignment="1"/>
    <xf numFmtId="0" fontId="10" fillId="2" borderId="3" xfId="2" applyFont="1" applyFill="1" applyBorder="1" applyAlignment="1"/>
    <xf numFmtId="0" fontId="10" fillId="2" borderId="0" xfId="2" applyFont="1" applyFill="1" applyAlignment="1"/>
    <xf numFmtId="171" fontId="0" fillId="2" borderId="3" xfId="0" applyNumberFormat="1" applyFill="1" applyBorder="1"/>
    <xf numFmtId="0" fontId="10" fillId="2" borderId="0" xfId="2" applyFont="1" applyFill="1" applyBorder="1" applyAlignment="1">
      <alignment horizontal="center"/>
    </xf>
    <xf numFmtId="0" fontId="18" fillId="2" borderId="0" xfId="2" applyFont="1" applyFill="1" applyBorder="1" applyAlignment="1">
      <alignment horizontal="left"/>
    </xf>
    <xf numFmtId="14" fontId="9" fillId="2" borderId="0" xfId="2" applyNumberFormat="1" applyFont="1" applyFill="1" applyBorder="1" applyAlignment="1">
      <alignment horizontal="left" vertical="center"/>
    </xf>
    <xf numFmtId="0" fontId="21" fillId="2" borderId="0" xfId="2" applyFont="1" applyFill="1" applyBorder="1" applyAlignment="1">
      <alignment horizontal="left"/>
    </xf>
    <xf numFmtId="0" fontId="22" fillId="2" borderId="0" xfId="2" applyFont="1" applyFill="1" applyBorder="1" applyAlignment="1">
      <alignment horizontal="left"/>
    </xf>
    <xf numFmtId="0" fontId="24" fillId="2" borderId="0" xfId="2" applyFont="1" applyFill="1" applyBorder="1" applyAlignment="1">
      <alignment horizontal="center"/>
    </xf>
    <xf numFmtId="0" fontId="22" fillId="2" borderId="0" xfId="2" applyFont="1" applyFill="1" applyBorder="1" applyAlignment="1">
      <alignment horizontal="left" vertical="center"/>
    </xf>
    <xf numFmtId="0" fontId="26" fillId="2" borderId="0" xfId="2" applyFont="1" applyFill="1" applyBorder="1" applyAlignment="1">
      <alignment horizontal="center"/>
    </xf>
    <xf numFmtId="0" fontId="8" fillId="2" borderId="0" xfId="2" applyFont="1" applyFill="1"/>
    <xf numFmtId="0" fontId="10" fillId="2" borderId="0" xfId="4" applyFont="1" applyFill="1"/>
    <xf numFmtId="0" fontId="8" fillId="2" borderId="0" xfId="2" applyFont="1" applyFill="1" applyAlignment="1">
      <alignment horizontal="center" vertical="center"/>
    </xf>
    <xf numFmtId="0" fontId="9" fillId="2" borderId="0" xfId="0" applyFont="1" applyFill="1"/>
    <xf numFmtId="0" fontId="8" fillId="2" borderId="0" xfId="2" applyFont="1" applyFill="1" applyBorder="1" applyAlignment="1">
      <alignment horizontal="center" vertical="center"/>
    </xf>
    <xf numFmtId="0" fontId="3" fillId="2" borderId="0" xfId="2" applyFont="1" applyFill="1"/>
    <xf numFmtId="0" fontId="2" fillId="2" borderId="0" xfId="2" applyFont="1" applyFill="1"/>
    <xf numFmtId="0" fontId="51" fillId="2" borderId="0" xfId="0" applyFont="1" applyFill="1"/>
    <xf numFmtId="49" fontId="8" fillId="2" borderId="0" xfId="2" applyNumberFormat="1" applyFont="1" applyFill="1" applyBorder="1" applyAlignment="1">
      <alignment horizontal="center"/>
    </xf>
    <xf numFmtId="0" fontId="13" fillId="2" borderId="0" xfId="2" applyFont="1" applyFill="1" applyBorder="1" applyAlignment="1">
      <alignment horizontal="center"/>
    </xf>
    <xf numFmtId="0" fontId="3" fillId="2" borderId="0" xfId="2" applyFont="1" applyFill="1" applyAlignment="1">
      <alignment horizontal="center"/>
    </xf>
    <xf numFmtId="49" fontId="13" fillId="2" borderId="0" xfId="2" applyNumberFormat="1" applyFont="1" applyFill="1" applyBorder="1" applyAlignment="1">
      <alignment horizontal="center"/>
    </xf>
    <xf numFmtId="0" fontId="6" fillId="2" borderId="0" xfId="2" applyFont="1" applyFill="1" applyBorder="1" applyAlignment="1">
      <alignment horizontal="center"/>
    </xf>
    <xf numFmtId="2" fontId="9" fillId="2" borderId="0" xfId="2" applyNumberFormat="1" applyFont="1" applyFill="1" applyBorder="1" applyAlignment="1">
      <alignment horizontal="center" vertical="center"/>
    </xf>
    <xf numFmtId="0" fontId="17" fillId="2" borderId="0" xfId="2" applyFont="1" applyFill="1" applyBorder="1" applyAlignment="1">
      <alignment horizontal="center"/>
    </xf>
    <xf numFmtId="2" fontId="9" fillId="2" borderId="0" xfId="2" applyNumberFormat="1" applyFont="1" applyFill="1" applyBorder="1" applyAlignment="1">
      <alignment horizontal="center"/>
    </xf>
    <xf numFmtId="169" fontId="10" fillId="2" borderId="0" xfId="2" applyNumberFormat="1" applyFont="1" applyFill="1" applyAlignment="1">
      <alignment horizontal="center"/>
    </xf>
    <xf numFmtId="0" fontId="10" fillId="2" borderId="0" xfId="2" applyFont="1" applyFill="1" applyAlignment="1">
      <alignment horizontal="center"/>
    </xf>
    <xf numFmtId="2" fontId="14" fillId="2" borderId="0" xfId="2" applyNumberFormat="1" applyFont="1" applyFill="1" applyBorder="1" applyAlignment="1">
      <alignment horizontal="center"/>
    </xf>
    <xf numFmtId="169" fontId="13" fillId="2" borderId="0" xfId="2" applyNumberFormat="1" applyFont="1" applyFill="1" applyAlignment="1">
      <alignment horizontal="center"/>
    </xf>
    <xf numFmtId="2" fontId="22" fillId="2" borderId="0" xfId="2" applyNumberFormat="1" applyFont="1" applyFill="1" applyBorder="1" applyAlignment="1">
      <alignment horizontal="center"/>
    </xf>
    <xf numFmtId="0" fontId="24" fillId="2" borderId="0" xfId="2" applyFont="1" applyFill="1" applyAlignment="1">
      <alignment horizontal="center"/>
    </xf>
    <xf numFmtId="0" fontId="52" fillId="2" borderId="0" xfId="2" applyFont="1" applyFill="1" applyAlignment="1">
      <alignment horizontal="center"/>
    </xf>
    <xf numFmtId="2" fontId="2" fillId="2" borderId="0" xfId="2" applyNumberFormat="1" applyFont="1" applyFill="1" applyAlignment="1">
      <alignment horizontal="center"/>
    </xf>
    <xf numFmtId="167" fontId="11" fillId="2" borderId="0" xfId="2" applyNumberFormat="1" applyFont="1" applyFill="1" applyBorder="1" applyAlignment="1">
      <alignment horizontal="center" vertical="center"/>
    </xf>
    <xf numFmtId="167" fontId="10" fillId="2" borderId="0" xfId="2" applyNumberFormat="1" applyFont="1" applyFill="1" applyBorder="1" applyAlignment="1">
      <alignment horizontal="center" vertical="center"/>
    </xf>
    <xf numFmtId="167" fontId="7" fillId="2" borderId="0" xfId="2" applyNumberFormat="1" applyFont="1" applyFill="1" applyBorder="1" applyAlignment="1">
      <alignment horizontal="center" vertical="center"/>
    </xf>
    <xf numFmtId="167" fontId="6" fillId="2" borderId="0" xfId="2" applyNumberFormat="1" applyFont="1" applyFill="1" applyBorder="1" applyAlignment="1">
      <alignment horizontal="center" vertical="center"/>
    </xf>
    <xf numFmtId="167" fontId="20" fillId="2" borderId="0" xfId="2" applyNumberFormat="1" applyFont="1" applyFill="1" applyBorder="1" applyAlignment="1">
      <alignment horizontal="center"/>
    </xf>
    <xf numFmtId="167" fontId="24" fillId="2" borderId="0" xfId="2" applyNumberFormat="1" applyFont="1" applyFill="1" applyBorder="1" applyAlignment="1">
      <alignment horizontal="center"/>
    </xf>
    <xf numFmtId="167" fontId="26" fillId="2" borderId="0" xfId="2" applyNumberFormat="1" applyFont="1" applyFill="1" applyBorder="1" applyAlignment="1">
      <alignment horizontal="center" vertical="center"/>
    </xf>
    <xf numFmtId="167" fontId="20" fillId="2" borderId="0" xfId="2" applyNumberFormat="1" applyFont="1" applyFill="1" applyBorder="1" applyAlignment="1">
      <alignment horizontal="center" vertical="center"/>
    </xf>
    <xf numFmtId="167" fontId="24" fillId="2" borderId="0" xfId="2" applyNumberFormat="1" applyFont="1" applyFill="1" applyBorder="1" applyAlignment="1">
      <alignment horizontal="center" vertical="center"/>
    </xf>
    <xf numFmtId="167" fontId="3" fillId="2" borderId="0" xfId="2" applyNumberFormat="1" applyFont="1" applyFill="1" applyAlignment="1">
      <alignment horizontal="center" vertical="center"/>
    </xf>
    <xf numFmtId="170" fontId="10" fillId="2" borderId="0" xfId="2" applyNumberFormat="1" applyFont="1" applyFill="1" applyBorder="1" applyAlignment="1">
      <alignment horizontal="center"/>
    </xf>
    <xf numFmtId="170" fontId="13" fillId="2" borderId="0" xfId="2" applyNumberFormat="1" applyFont="1" applyFill="1" applyBorder="1" applyAlignment="1">
      <alignment horizontal="center"/>
    </xf>
    <xf numFmtId="170" fontId="24" fillId="2" borderId="0" xfId="2" applyNumberFormat="1" applyFont="1" applyFill="1" applyBorder="1" applyAlignment="1">
      <alignment horizontal="center"/>
    </xf>
    <xf numFmtId="170" fontId="3" fillId="2" borderId="0" xfId="2" applyNumberFormat="1" applyFont="1" applyFill="1" applyAlignment="1">
      <alignment horizontal="center"/>
    </xf>
    <xf numFmtId="0" fontId="22" fillId="0" borderId="0" xfId="0" applyNumberFormat="1" applyFont="1" applyFill="1" applyAlignment="1">
      <alignment horizontal="left" vertical="top"/>
    </xf>
    <xf numFmtId="0" fontId="56" fillId="0" borderId="0" xfId="0" applyNumberFormat="1" applyFont="1" applyFill="1" applyAlignment="1">
      <alignment horizontal="left" vertical="top"/>
    </xf>
    <xf numFmtId="0" fontId="27" fillId="2" borderId="0" xfId="0" applyNumberFormat="1" applyFont="1" applyFill="1" applyAlignment="1">
      <alignment horizontal="left" vertical="top"/>
    </xf>
    <xf numFmtId="0" fontId="56" fillId="25" borderId="0" xfId="0" applyNumberFormat="1" applyFont="1" applyFill="1" applyAlignment="1">
      <alignment horizontal="left" vertical="top"/>
    </xf>
    <xf numFmtId="0" fontId="9" fillId="0" borderId="0" xfId="0" applyNumberFormat="1" applyFont="1" applyFill="1" applyAlignment="1">
      <alignment horizontal="left" vertical="top"/>
    </xf>
    <xf numFmtId="0" fontId="55" fillId="25" borderId="0" xfId="0" applyNumberFormat="1" applyFont="1" applyFill="1" applyAlignment="1">
      <alignment horizontal="left" vertical="top"/>
    </xf>
    <xf numFmtId="0" fontId="55" fillId="0" borderId="0" xfId="0" applyNumberFormat="1" applyFont="1" applyFill="1" applyAlignment="1">
      <alignment horizontal="left" vertical="center"/>
    </xf>
    <xf numFmtId="0" fontId="55" fillId="26" borderId="0" xfId="0" applyNumberFormat="1" applyFont="1" applyFill="1" applyAlignment="1">
      <alignment horizontal="left" vertical="center"/>
    </xf>
    <xf numFmtId="0" fontId="55" fillId="2" borderId="0" xfId="0" applyNumberFormat="1" applyFont="1" applyFill="1" applyAlignment="1">
      <alignment horizontal="left" vertical="top"/>
    </xf>
    <xf numFmtId="0" fontId="55" fillId="25" borderId="0" xfId="0" applyNumberFormat="1" applyFont="1" applyFill="1" applyAlignment="1">
      <alignment horizontal="left" vertical="center"/>
    </xf>
    <xf numFmtId="0" fontId="55" fillId="0" borderId="0" xfId="0" applyNumberFormat="1" applyFont="1" applyFill="1" applyAlignment="1">
      <alignment horizontal="left" vertical="top"/>
    </xf>
    <xf numFmtId="0" fontId="18" fillId="2" borderId="0" xfId="2" applyFont="1" applyFill="1" applyBorder="1" applyAlignment="1">
      <alignment horizontal="center"/>
    </xf>
    <xf numFmtId="2" fontId="7" fillId="2" borderId="0" xfId="2" applyNumberFormat="1" applyFont="1" applyFill="1" applyBorder="1" applyAlignment="1">
      <alignment horizontal="center" vertical="center"/>
    </xf>
    <xf numFmtId="2" fontId="19" fillId="2" borderId="0" xfId="2" applyNumberFormat="1" applyFont="1" applyFill="1" applyBorder="1" applyAlignment="1">
      <alignment horizontal="center" vertical="center"/>
    </xf>
    <xf numFmtId="0" fontId="14" fillId="2" borderId="31" xfId="2" applyFont="1" applyFill="1" applyBorder="1" applyAlignment="1">
      <alignment horizontal="center" vertical="center" wrapText="1"/>
    </xf>
    <xf numFmtId="0" fontId="57" fillId="2" borderId="43" xfId="2" applyFont="1" applyFill="1" applyBorder="1" applyAlignment="1">
      <alignment horizontal="center" vertical="center" wrapText="1"/>
    </xf>
    <xf numFmtId="0" fontId="57" fillId="2" borderId="18" xfId="2" applyFont="1" applyFill="1" applyBorder="1" applyAlignment="1">
      <alignment horizontal="center" vertical="center" wrapText="1"/>
    </xf>
    <xf numFmtId="0" fontId="57" fillId="2" borderId="18" xfId="2" applyFont="1" applyFill="1" applyBorder="1" applyAlignment="1">
      <alignment horizontal="center" vertical="center"/>
    </xf>
    <xf numFmtId="170" fontId="57" fillId="2" borderId="18" xfId="2" applyNumberFormat="1" applyFont="1" applyFill="1" applyBorder="1" applyAlignment="1">
      <alignment horizontal="center" vertical="center"/>
    </xf>
    <xf numFmtId="0" fontId="57" fillId="2" borderId="29" xfId="2" applyFont="1" applyFill="1" applyBorder="1" applyAlignment="1">
      <alignment horizontal="center" vertical="center" wrapText="1"/>
    </xf>
    <xf numFmtId="0" fontId="57" fillId="2" borderId="32" xfId="2" applyFont="1" applyFill="1" applyBorder="1" applyAlignment="1">
      <alignment horizontal="center" vertical="center" wrapText="1"/>
    </xf>
    <xf numFmtId="1" fontId="57" fillId="2" borderId="42" xfId="2" applyNumberFormat="1" applyFont="1" applyFill="1" applyBorder="1" applyAlignment="1">
      <alignment horizontal="center" vertical="center"/>
    </xf>
    <xf numFmtId="0" fontId="10" fillId="0" borderId="0" xfId="75" applyFont="1" applyFill="1" applyBorder="1"/>
    <xf numFmtId="0" fontId="8" fillId="0" borderId="3" xfId="75" applyFont="1" applyFill="1" applyBorder="1" applyAlignment="1">
      <alignment horizontal="center" vertical="center" wrapText="1"/>
    </xf>
    <xf numFmtId="0" fontId="8" fillId="0" borderId="26" xfId="75" applyFont="1" applyFill="1" applyBorder="1" applyAlignment="1">
      <alignment horizontal="center" vertical="center" wrapText="1"/>
    </xf>
    <xf numFmtId="2" fontId="9" fillId="2" borderId="3" xfId="166" applyNumberFormat="1" applyFont="1" applyFill="1" applyBorder="1" applyAlignment="1">
      <alignment horizontal="center" vertical="center"/>
    </xf>
    <xf numFmtId="2" fontId="9" fillId="2" borderId="26" xfId="166" applyNumberFormat="1" applyFont="1" applyFill="1" applyBorder="1" applyAlignment="1">
      <alignment horizontal="center" vertical="center"/>
    </xf>
    <xf numFmtId="0" fontId="3" fillId="2" borderId="0" xfId="75" applyFont="1" applyFill="1"/>
    <xf numFmtId="0" fontId="2" fillId="2" borderId="0" xfId="75" applyFont="1" applyFill="1"/>
    <xf numFmtId="0" fontId="3" fillId="2" borderId="0" xfId="75" applyFont="1" applyFill="1" applyAlignment="1">
      <alignment horizontal="center" vertical="center"/>
    </xf>
    <xf numFmtId="169" fontId="10" fillId="2" borderId="0" xfId="75" applyNumberFormat="1" applyFont="1" applyFill="1"/>
    <xf numFmtId="0" fontId="10" fillId="2" borderId="0" xfId="75" applyFont="1" applyFill="1"/>
    <xf numFmtId="169" fontId="10" fillId="2" borderId="0" xfId="75" applyNumberFormat="1" applyFont="1" applyFill="1" applyAlignment="1"/>
    <xf numFmtId="0" fontId="10" fillId="2" borderId="0" xfId="75" applyFont="1" applyFill="1" applyAlignment="1"/>
    <xf numFmtId="0" fontId="9" fillId="2" borderId="0" xfId="75" applyFont="1" applyFill="1" applyAlignment="1">
      <alignment horizontal="left"/>
    </xf>
    <xf numFmtId="0" fontId="9" fillId="2" borderId="0" xfId="2" applyFont="1" applyFill="1" applyAlignment="1">
      <alignment horizontal="left"/>
    </xf>
    <xf numFmtId="0" fontId="52" fillId="2" borderId="0" xfId="75" applyFont="1" applyFill="1" applyAlignment="1">
      <alignment horizontal="center"/>
    </xf>
    <xf numFmtId="0" fontId="30" fillId="2" borderId="0" xfId="75" applyFont="1" applyFill="1" applyAlignment="1">
      <alignment horizontal="center"/>
    </xf>
    <xf numFmtId="0" fontId="3" fillId="2" borderId="0" xfId="75" applyFont="1" applyFill="1" applyAlignment="1">
      <alignment horizontal="center"/>
    </xf>
    <xf numFmtId="2" fontId="2" fillId="2" borderId="0" xfId="75" applyNumberFormat="1" applyFont="1" applyFill="1" applyAlignment="1">
      <alignment horizontal="center"/>
    </xf>
    <xf numFmtId="0" fontId="7" fillId="2" borderId="0" xfId="2" applyFont="1" applyFill="1" applyBorder="1" applyAlignment="1">
      <alignment horizontal="center"/>
    </xf>
    <xf numFmtId="0" fontId="12" fillId="2" borderId="0" xfId="2" applyFont="1" applyFill="1" applyBorder="1" applyAlignment="1">
      <alignment horizontal="center"/>
    </xf>
    <xf numFmtId="0" fontId="11" fillId="2" borderId="0" xfId="2" applyFont="1" applyFill="1" applyBorder="1" applyAlignment="1">
      <alignment horizontal="center"/>
    </xf>
    <xf numFmtId="0" fontId="8" fillId="2" borderId="0" xfId="2" applyFont="1" applyFill="1" applyBorder="1" applyAlignment="1">
      <alignment horizontal="center"/>
    </xf>
    <xf numFmtId="0" fontId="7" fillId="2" borderId="0" xfId="2" applyFont="1" applyFill="1" applyBorder="1" applyAlignment="1">
      <alignment horizontal="center" vertical="center"/>
    </xf>
    <xf numFmtId="0" fontId="15" fillId="2" borderId="0" xfId="2" applyFont="1" applyFill="1" applyBorder="1" applyAlignment="1">
      <alignment horizontal="center" vertical="center"/>
    </xf>
    <xf numFmtId="49" fontId="16" fillId="2" borderId="0" xfId="2" applyNumberFormat="1" applyFont="1" applyFill="1" applyBorder="1" applyAlignment="1">
      <alignment horizontal="center"/>
    </xf>
    <xf numFmtId="14" fontId="17" fillId="2" borderId="0" xfId="2" applyNumberFormat="1" applyFont="1" applyFill="1" applyBorder="1" applyAlignment="1">
      <alignment horizontal="center"/>
    </xf>
    <xf numFmtId="0" fontId="25" fillId="2" borderId="0" xfId="2" applyFont="1" applyFill="1" applyBorder="1" applyAlignment="1">
      <alignment horizontal="center"/>
    </xf>
    <xf numFmtId="0" fontId="20" fillId="2" borderId="0" xfId="2" applyFont="1" applyFill="1" applyBorder="1" applyAlignment="1">
      <alignment horizontal="center"/>
    </xf>
    <xf numFmtId="171" fontId="24" fillId="2" borderId="0" xfId="2" applyNumberFormat="1" applyFont="1" applyFill="1" applyBorder="1" applyAlignment="1">
      <alignment horizontal="center"/>
    </xf>
    <xf numFmtId="0" fontId="6" fillId="2" borderId="0" xfId="5" applyFont="1" applyFill="1" applyBorder="1" applyAlignment="1">
      <alignment horizontal="center"/>
    </xf>
    <xf numFmtId="0" fontId="59" fillId="2" borderId="0" xfId="166" applyFont="1" applyFill="1" applyAlignment="1">
      <alignment horizontal="center"/>
    </xf>
    <xf numFmtId="167" fontId="8" fillId="2" borderId="3" xfId="250" applyNumberFormat="1" applyFont="1" applyFill="1" applyBorder="1" applyAlignment="1">
      <alignment horizontal="center" vertical="center" wrapText="1"/>
    </xf>
    <xf numFmtId="167" fontId="9" fillId="2" borderId="3" xfId="0" applyNumberFormat="1" applyFont="1" applyFill="1" applyBorder="1" applyAlignment="1">
      <alignment horizontal="center" vertical="center" wrapText="1"/>
    </xf>
    <xf numFmtId="170" fontId="9" fillId="2" borderId="3" xfId="0" applyNumberFormat="1" applyFont="1" applyFill="1" applyBorder="1" applyAlignment="1">
      <alignment horizontal="center" vertical="center" shrinkToFit="1"/>
    </xf>
    <xf numFmtId="2" fontId="9" fillId="2" borderId="3" xfId="0" applyNumberFormat="1" applyFont="1" applyFill="1" applyBorder="1" applyAlignment="1">
      <alignment horizontal="center" vertical="center" wrapText="1" shrinkToFit="1"/>
    </xf>
    <xf numFmtId="167" fontId="8" fillId="2" borderId="3" xfId="64" applyNumberFormat="1" applyFont="1" applyFill="1" applyBorder="1" applyAlignment="1">
      <alignment horizontal="center"/>
    </xf>
    <xf numFmtId="167" fontId="8" fillId="2" borderId="3" xfId="64" applyNumberFormat="1" applyFont="1" applyFill="1" applyBorder="1" applyAlignment="1">
      <alignment horizontal="center" vertical="center"/>
    </xf>
    <xf numFmtId="2" fontId="9" fillId="2" borderId="3" xfId="0" applyNumberFormat="1" applyFont="1" applyFill="1" applyBorder="1" applyAlignment="1">
      <alignment horizontal="center" vertical="center" wrapText="1"/>
    </xf>
    <xf numFmtId="1" fontId="9" fillId="2" borderId="3" xfId="0" applyNumberFormat="1" applyFont="1" applyFill="1" applyBorder="1" applyAlignment="1">
      <alignment horizontal="center" vertical="center" wrapText="1"/>
    </xf>
    <xf numFmtId="167" fontId="8" fillId="2" borderId="3" xfId="249" applyNumberFormat="1" applyFont="1" applyFill="1" applyBorder="1" applyAlignment="1">
      <alignment horizontal="center"/>
    </xf>
    <xf numFmtId="167" fontId="8" fillId="2" borderId="3" xfId="0" applyNumberFormat="1" applyFont="1" applyFill="1" applyBorder="1" applyAlignment="1">
      <alignment horizontal="center" vertical="center" wrapText="1"/>
    </xf>
    <xf numFmtId="167" fontId="8" fillId="2" borderId="3" xfId="0" applyNumberFormat="1" applyFont="1" applyFill="1" applyBorder="1" applyAlignment="1">
      <alignment horizontal="center" vertical="center"/>
    </xf>
    <xf numFmtId="170" fontId="8" fillId="2" borderId="3" xfId="0" applyNumberFormat="1" applyFont="1" applyFill="1" applyBorder="1" applyAlignment="1">
      <alignment horizontal="center" vertical="center" shrinkToFit="1"/>
    </xf>
    <xf numFmtId="2" fontId="8" fillId="2" borderId="3" xfId="0" applyNumberFormat="1" applyFont="1" applyFill="1" applyBorder="1" applyAlignment="1">
      <alignment horizontal="center" vertical="center"/>
    </xf>
    <xf numFmtId="167" fontId="8" fillId="2" borderId="3" xfId="251" applyNumberFormat="1" applyFont="1" applyFill="1" applyBorder="1" applyAlignment="1">
      <alignment horizontal="center" vertical="center"/>
    </xf>
    <xf numFmtId="167" fontId="8" fillId="2" borderId="3" xfId="249" applyNumberFormat="1" applyFont="1" applyFill="1" applyBorder="1" applyAlignment="1">
      <alignment horizontal="center" vertical="center"/>
    </xf>
    <xf numFmtId="167" fontId="8" fillId="2" borderId="3" xfId="68" applyNumberFormat="1" applyFont="1" applyFill="1" applyBorder="1" applyAlignment="1">
      <alignment horizontal="center"/>
    </xf>
    <xf numFmtId="167" fontId="8" fillId="2" borderId="3" xfId="68" applyNumberFormat="1" applyFont="1" applyFill="1" applyBorder="1" applyAlignment="1">
      <alignment horizontal="center" vertical="center"/>
    </xf>
    <xf numFmtId="171" fontId="8" fillId="2" borderId="3" xfId="68" applyNumberFormat="1" applyFont="1" applyFill="1" applyBorder="1" applyAlignment="1">
      <alignment horizontal="center" vertical="center"/>
    </xf>
    <xf numFmtId="0" fontId="8" fillId="2" borderId="3" xfId="252" applyFont="1" applyFill="1" applyBorder="1" applyAlignment="1">
      <alignment horizontal="center" vertical="center" wrapText="1"/>
    </xf>
    <xf numFmtId="0" fontId="8" fillId="2" borderId="3" xfId="249" applyFont="1" applyFill="1" applyBorder="1" applyAlignment="1">
      <alignment horizontal="center"/>
    </xf>
    <xf numFmtId="167" fontId="8" fillId="2" borderId="3" xfId="0" applyNumberFormat="1" applyFont="1" applyFill="1" applyBorder="1" applyAlignment="1">
      <alignment horizontal="center"/>
    </xf>
    <xf numFmtId="0" fontId="8" fillId="2" borderId="3" xfId="252" applyNumberFormat="1" applyFont="1" applyFill="1" applyBorder="1" applyAlignment="1">
      <alignment horizontal="center" vertical="center" wrapText="1"/>
    </xf>
    <xf numFmtId="167" fontId="8" fillId="2" borderId="3" xfId="252" applyNumberFormat="1" applyFont="1" applyFill="1" applyBorder="1" applyAlignment="1">
      <alignment horizontal="center" vertical="center" wrapText="1"/>
    </xf>
    <xf numFmtId="2" fontId="9" fillId="2" borderId="0" xfId="0" applyNumberFormat="1" applyFont="1" applyFill="1" applyBorder="1" applyAlignment="1">
      <alignment horizontal="center" vertical="center"/>
    </xf>
    <xf numFmtId="167" fontId="8" fillId="2" borderId="3" xfId="251" applyNumberFormat="1" applyFont="1" applyFill="1" applyBorder="1" applyAlignment="1">
      <alignment horizontal="center"/>
    </xf>
    <xf numFmtId="0" fontId="9" fillId="2" borderId="3" xfId="0" applyNumberFormat="1" applyFont="1" applyFill="1" applyBorder="1" applyAlignment="1">
      <alignment horizontal="center" vertical="top"/>
    </xf>
    <xf numFmtId="2" fontId="9" fillId="2" borderId="1" xfId="0" applyNumberFormat="1" applyFont="1" applyFill="1" applyBorder="1" applyAlignment="1">
      <alignment horizontal="center" vertical="center"/>
    </xf>
    <xf numFmtId="167" fontId="8" fillId="2" borderId="3" xfId="74" applyNumberFormat="1" applyFont="1" applyFill="1" applyBorder="1" applyAlignment="1">
      <alignment horizontal="center" vertical="center"/>
    </xf>
    <xf numFmtId="0" fontId="30" fillId="2" borderId="0" xfId="2" applyFont="1" applyFill="1" applyAlignment="1">
      <alignment horizontal="center"/>
    </xf>
    <xf numFmtId="0" fontId="9" fillId="2" borderId="0" xfId="2" applyFont="1" applyFill="1" applyBorder="1" applyAlignment="1">
      <alignment horizontal="center"/>
    </xf>
    <xf numFmtId="0" fontId="14" fillId="2" borderId="0" xfId="2" applyFont="1" applyFill="1" applyBorder="1" applyAlignment="1">
      <alignment horizontal="center"/>
    </xf>
    <xf numFmtId="0" fontId="21" fillId="2" borderId="0" xfId="2" applyFont="1" applyFill="1" applyBorder="1" applyAlignment="1">
      <alignment horizontal="center"/>
    </xf>
    <xf numFmtId="0" fontId="2" fillId="2" borderId="0" xfId="2" applyFont="1" applyFill="1" applyAlignment="1">
      <alignment horizontal="center"/>
    </xf>
    <xf numFmtId="0" fontId="2" fillId="2" borderId="0" xfId="75" applyFont="1" applyFill="1" applyAlignment="1">
      <alignment horizontal="center"/>
    </xf>
    <xf numFmtId="0" fontId="9" fillId="2" borderId="18" xfId="249" applyFont="1" applyFill="1" applyBorder="1" applyAlignment="1">
      <alignment horizontal="center" vertical="center"/>
    </xf>
    <xf numFmtId="2" fontId="8" fillId="2" borderId="18" xfId="249" applyNumberFormat="1" applyFont="1" applyFill="1" applyBorder="1" applyAlignment="1">
      <alignment horizontal="center" vertical="center"/>
    </xf>
    <xf numFmtId="0" fontId="9" fillId="2" borderId="22" xfId="249" applyFont="1" applyFill="1" applyBorder="1" applyAlignment="1">
      <alignment horizontal="center" vertical="center"/>
    </xf>
    <xf numFmtId="2" fontId="8" fillId="2" borderId="22" xfId="249" applyNumberFormat="1" applyFont="1" applyFill="1" applyBorder="1" applyAlignment="1">
      <alignment horizontal="center" vertical="center"/>
    </xf>
    <xf numFmtId="2" fontId="9" fillId="2" borderId="3" xfId="0" applyNumberFormat="1" applyFont="1" applyFill="1" applyBorder="1" applyAlignment="1">
      <alignment horizontal="center" vertical="center" wrapText="1" shrinkToFit="1"/>
    </xf>
    <xf numFmtId="167" fontId="9" fillId="2" borderId="3" xfId="0" applyNumberFormat="1" applyFont="1" applyFill="1" applyBorder="1" applyAlignment="1">
      <alignment vertical="center" wrapText="1" shrinkToFit="1"/>
    </xf>
    <xf numFmtId="2" fontId="9" fillId="2" borderId="3" xfId="0" applyNumberFormat="1" applyFont="1" applyFill="1" applyBorder="1" applyAlignment="1">
      <alignment vertical="center" wrapText="1" shrinkToFit="1"/>
    </xf>
    <xf numFmtId="2" fontId="9" fillId="2" borderId="18" xfId="0" applyNumberFormat="1" applyFont="1" applyFill="1" applyBorder="1" applyAlignment="1">
      <alignment vertical="center" wrapText="1" shrinkToFit="1"/>
    </xf>
    <xf numFmtId="0" fontId="9" fillId="2" borderId="3" xfId="68" applyFont="1" applyFill="1" applyBorder="1" applyAlignment="1">
      <alignment vertical="center"/>
    </xf>
    <xf numFmtId="2" fontId="8" fillId="2" borderId="3" xfId="68" applyNumberFormat="1" applyFont="1" applyFill="1" applyBorder="1" applyAlignment="1">
      <alignment vertical="center"/>
    </xf>
    <xf numFmtId="0" fontId="9" fillId="2" borderId="28" xfId="68" applyFont="1" applyFill="1" applyBorder="1" applyAlignment="1">
      <alignment vertical="center"/>
    </xf>
    <xf numFmtId="2" fontId="9" fillId="2" borderId="0" xfId="0" applyNumberFormat="1" applyFont="1" applyFill="1" applyBorder="1" applyAlignment="1">
      <alignment vertical="center" wrapText="1" shrinkToFit="1"/>
    </xf>
    <xf numFmtId="0" fontId="9" fillId="2" borderId="0" xfId="68" applyFont="1" applyFill="1" applyBorder="1" applyAlignment="1">
      <alignment vertical="center"/>
    </xf>
    <xf numFmtId="2" fontId="9" fillId="2" borderId="43" xfId="0" applyNumberFormat="1" applyFont="1" applyFill="1" applyBorder="1" applyAlignment="1">
      <alignment vertical="center" wrapText="1" shrinkToFit="1"/>
    </xf>
    <xf numFmtId="2" fontId="9" fillId="2" borderId="17" xfId="0" applyNumberFormat="1" applyFont="1" applyFill="1" applyBorder="1" applyAlignment="1">
      <alignment vertical="center" wrapText="1" shrinkToFit="1"/>
    </xf>
    <xf numFmtId="2" fontId="9" fillId="2" borderId="24" xfId="0" applyNumberFormat="1" applyFont="1" applyFill="1" applyBorder="1" applyAlignment="1">
      <alignment vertical="center" wrapText="1" shrinkToFit="1"/>
    </xf>
    <xf numFmtId="2" fontId="9" fillId="2" borderId="30" xfId="0" applyNumberFormat="1" applyFont="1" applyFill="1" applyBorder="1" applyAlignment="1">
      <alignment vertical="center" wrapText="1" shrinkToFit="1"/>
    </xf>
    <xf numFmtId="0" fontId="9" fillId="2" borderId="15" xfId="249" applyFont="1" applyFill="1" applyBorder="1" applyAlignment="1">
      <alignment vertical="center" wrapText="1"/>
    </xf>
    <xf numFmtId="0" fontId="9" fillId="2" borderId="15" xfId="68" applyFont="1" applyFill="1" applyBorder="1" applyAlignment="1">
      <alignment vertical="center" wrapText="1"/>
    </xf>
    <xf numFmtId="0" fontId="9" fillId="2" borderId="0" xfId="68" applyFont="1" applyFill="1" applyBorder="1" applyAlignment="1">
      <alignment vertical="center" wrapText="1"/>
    </xf>
    <xf numFmtId="0" fontId="9" fillId="2" borderId="1" xfId="68" applyFont="1" applyFill="1" applyBorder="1" applyAlignment="1">
      <alignment vertical="center" wrapText="1"/>
    </xf>
    <xf numFmtId="0" fontId="9" fillId="2" borderId="24" xfId="68" applyFont="1" applyFill="1" applyBorder="1" applyAlignment="1">
      <alignment vertical="center" wrapText="1"/>
    </xf>
    <xf numFmtId="0" fontId="9" fillId="2" borderId="15" xfId="249" applyFont="1" applyFill="1" applyBorder="1" applyAlignment="1">
      <alignment vertical="center"/>
    </xf>
    <xf numFmtId="0" fontId="9" fillId="2" borderId="15" xfId="249" applyFont="1" applyFill="1" applyBorder="1" applyAlignment="1">
      <alignment horizontal="center" vertical="top"/>
    </xf>
    <xf numFmtId="2" fontId="8" fillId="2" borderId="15" xfId="249" applyNumberFormat="1" applyFont="1" applyFill="1" applyBorder="1" applyAlignment="1">
      <alignment vertical="center"/>
    </xf>
    <xf numFmtId="2" fontId="9" fillId="2" borderId="32" xfId="166" applyNumberFormat="1" applyFont="1" applyFill="1" applyBorder="1" applyAlignment="1">
      <alignment horizontal="center" vertical="center"/>
    </xf>
    <xf numFmtId="0" fontId="9" fillId="2" borderId="22" xfId="68" applyFont="1" applyFill="1" applyBorder="1" applyAlignment="1">
      <alignment vertical="center" wrapText="1"/>
    </xf>
    <xf numFmtId="0" fontId="9" fillId="2" borderId="18" xfId="68" applyFont="1" applyFill="1" applyBorder="1" applyAlignment="1">
      <alignment horizontal="center" vertical="center"/>
    </xf>
    <xf numFmtId="0" fontId="9" fillId="2" borderId="15" xfId="68" applyFont="1" applyFill="1" applyBorder="1" applyAlignment="1">
      <alignment horizontal="center" vertical="center"/>
    </xf>
    <xf numFmtId="0" fontId="9" fillId="2" borderId="24" xfId="249" applyFont="1" applyFill="1" applyBorder="1" applyAlignment="1">
      <alignment vertical="top" wrapText="1"/>
    </xf>
    <xf numFmtId="2" fontId="9" fillId="2" borderId="25" xfId="166" applyNumberFormat="1" applyFont="1" applyFill="1" applyBorder="1" applyAlignment="1">
      <alignment horizontal="center" vertical="center"/>
    </xf>
    <xf numFmtId="49" fontId="9" fillId="2" borderId="43" xfId="68" applyNumberFormat="1" applyFont="1" applyFill="1" applyBorder="1" applyAlignment="1">
      <alignment vertical="center" wrapText="1"/>
    </xf>
    <xf numFmtId="49" fontId="9" fillId="2" borderId="0" xfId="68" applyNumberFormat="1" applyFont="1" applyFill="1" applyBorder="1" applyAlignment="1">
      <alignment vertical="center" wrapText="1"/>
    </xf>
    <xf numFmtId="49" fontId="9" fillId="2" borderId="17" xfId="68" applyNumberFormat="1" applyFont="1" applyFill="1" applyBorder="1" applyAlignment="1">
      <alignment vertical="center" wrapText="1"/>
    </xf>
    <xf numFmtId="49" fontId="9" fillId="2" borderId="1" xfId="68" applyNumberFormat="1" applyFont="1" applyFill="1" applyBorder="1" applyAlignment="1">
      <alignment vertical="center" wrapText="1"/>
    </xf>
    <xf numFmtId="49" fontId="9" fillId="2" borderId="24" xfId="68" applyNumberFormat="1" applyFont="1" applyFill="1" applyBorder="1" applyAlignment="1">
      <alignment vertical="center" wrapText="1"/>
    </xf>
    <xf numFmtId="49" fontId="9" fillId="2" borderId="43" xfId="74" applyNumberFormat="1" applyFont="1" applyFill="1" applyBorder="1" applyAlignment="1">
      <alignment vertical="center" wrapText="1"/>
    </xf>
    <xf numFmtId="49" fontId="9" fillId="2" borderId="1" xfId="74" applyNumberFormat="1" applyFont="1" applyFill="1" applyBorder="1" applyAlignment="1">
      <alignment vertical="center" wrapText="1"/>
    </xf>
    <xf numFmtId="49" fontId="9" fillId="2" borderId="24" xfId="74" applyNumberFormat="1" applyFont="1" applyFill="1" applyBorder="1" applyAlignment="1">
      <alignment vertical="center" wrapText="1"/>
    </xf>
    <xf numFmtId="2" fontId="9" fillId="2" borderId="29" xfId="0" applyNumberFormat="1" applyFont="1" applyFill="1" applyBorder="1" applyAlignment="1">
      <alignment vertical="center" wrapText="1" shrinkToFit="1"/>
    </xf>
    <xf numFmtId="2" fontId="9" fillId="2" borderId="15" xfId="0" applyNumberFormat="1" applyFont="1" applyFill="1" applyBorder="1" applyAlignment="1">
      <alignment vertical="center" wrapText="1" shrinkToFit="1"/>
    </xf>
    <xf numFmtId="2" fontId="9" fillId="2" borderId="16" xfId="0" applyNumberFormat="1" applyFont="1" applyFill="1" applyBorder="1" applyAlignment="1">
      <alignment vertical="center" wrapText="1" shrinkToFit="1"/>
    </xf>
    <xf numFmtId="2" fontId="9" fillId="2" borderId="23" xfId="0" applyNumberFormat="1" applyFont="1" applyFill="1" applyBorder="1" applyAlignment="1">
      <alignment vertical="center" wrapText="1" shrinkToFit="1"/>
    </xf>
    <xf numFmtId="2" fontId="9" fillId="2" borderId="1" xfId="0" applyNumberFormat="1" applyFont="1" applyFill="1" applyBorder="1" applyAlignment="1">
      <alignment vertical="center" wrapText="1" shrinkToFit="1"/>
    </xf>
    <xf numFmtId="2" fontId="9" fillId="2" borderId="22" xfId="0" applyNumberFormat="1" applyFont="1" applyFill="1" applyBorder="1" applyAlignment="1">
      <alignment vertical="center" wrapText="1" shrinkToFit="1"/>
    </xf>
    <xf numFmtId="49" fontId="9" fillId="2" borderId="16" xfId="74" applyNumberFormat="1" applyFont="1" applyFill="1" applyBorder="1" applyAlignment="1">
      <alignment vertical="center" wrapText="1"/>
    </xf>
    <xf numFmtId="49" fontId="9" fillId="2" borderId="0" xfId="74" applyNumberFormat="1" applyFont="1" applyFill="1" applyBorder="1" applyAlignment="1">
      <alignment vertical="center" wrapText="1"/>
    </xf>
    <xf numFmtId="49" fontId="9" fillId="2" borderId="17" xfId="74" applyNumberFormat="1" applyFont="1" applyFill="1" applyBorder="1" applyAlignment="1">
      <alignment vertical="center" wrapText="1"/>
    </xf>
    <xf numFmtId="167" fontId="9" fillId="2" borderId="28" xfId="0" applyNumberFormat="1" applyFont="1" applyFill="1" applyBorder="1" applyAlignment="1">
      <alignment vertical="center" wrapText="1" shrinkToFit="1"/>
    </xf>
    <xf numFmtId="2" fontId="8" fillId="2" borderId="0" xfId="68" applyNumberFormat="1" applyFont="1" applyFill="1" applyBorder="1" applyAlignment="1">
      <alignment vertical="center"/>
    </xf>
    <xf numFmtId="0" fontId="9" fillId="2" borderId="0" xfId="74" applyFont="1" applyFill="1" applyBorder="1" applyAlignment="1">
      <alignment vertical="center"/>
    </xf>
    <xf numFmtId="0" fontId="9" fillId="2" borderId="0" xfId="74" applyFont="1" applyFill="1" applyBorder="1" applyAlignment="1">
      <alignment vertical="center" wrapText="1"/>
    </xf>
    <xf numFmtId="170" fontId="8" fillId="2" borderId="0" xfId="74" applyNumberFormat="1" applyFont="1" applyFill="1" applyBorder="1" applyAlignment="1">
      <alignment vertical="center"/>
    </xf>
    <xf numFmtId="49" fontId="9" fillId="2" borderId="18" xfId="68" applyNumberFormat="1" applyFont="1" applyFill="1" applyBorder="1" applyAlignment="1">
      <alignment vertical="center" wrapText="1"/>
    </xf>
    <xf numFmtId="49" fontId="9" fillId="2" borderId="18" xfId="74" applyNumberFormat="1" applyFont="1" applyFill="1" applyBorder="1" applyAlignment="1">
      <alignment vertical="center" wrapText="1"/>
    </xf>
    <xf numFmtId="49" fontId="9" fillId="2" borderId="3" xfId="74" applyNumberFormat="1" applyFont="1" applyFill="1" applyBorder="1" applyAlignment="1">
      <alignment vertical="center" wrapText="1"/>
    </xf>
    <xf numFmtId="2" fontId="9" fillId="2" borderId="43" xfId="166" applyNumberFormat="1" applyFont="1" applyFill="1" applyBorder="1" applyAlignment="1">
      <alignment horizontal="center" vertical="center"/>
    </xf>
    <xf numFmtId="167" fontId="8" fillId="2" borderId="18" xfId="0" applyNumberFormat="1" applyFont="1" applyFill="1" applyBorder="1" applyAlignment="1">
      <alignment horizontal="center" vertical="center"/>
    </xf>
    <xf numFmtId="167" fontId="8" fillId="2" borderId="22" xfId="0" applyNumberFormat="1" applyFont="1" applyFill="1" applyBorder="1" applyAlignment="1">
      <alignment horizontal="center" vertical="center"/>
    </xf>
    <xf numFmtId="49" fontId="9" fillId="2" borderId="3" xfId="68" applyNumberFormat="1" applyFont="1" applyFill="1" applyBorder="1" applyAlignment="1">
      <alignment horizontal="left" vertical="center" wrapText="1"/>
    </xf>
    <xf numFmtId="0" fontId="9" fillId="2" borderId="3" xfId="68" applyFont="1" applyFill="1" applyBorder="1" applyAlignment="1">
      <alignment horizontal="left" vertical="center" wrapText="1"/>
    </xf>
    <xf numFmtId="0" fontId="9" fillId="2" borderId="18" xfId="68" applyFont="1" applyFill="1" applyBorder="1" applyAlignment="1">
      <alignment horizontal="left" vertical="center" wrapText="1"/>
    </xf>
    <xf numFmtId="49" fontId="9" fillId="2" borderId="18" xfId="249" applyNumberFormat="1" applyFont="1" applyFill="1" applyBorder="1" applyAlignment="1">
      <alignment horizontal="left" vertical="center" wrapText="1"/>
    </xf>
    <xf numFmtId="49" fontId="9" fillId="2" borderId="15" xfId="249" applyNumberFormat="1" applyFont="1" applyFill="1" applyBorder="1" applyAlignment="1">
      <alignment horizontal="left" vertical="center" wrapText="1"/>
    </xf>
    <xf numFmtId="49" fontId="9" fillId="2" borderId="22" xfId="249" applyNumberFormat="1" applyFont="1" applyFill="1" applyBorder="1" applyAlignment="1">
      <alignment horizontal="left" vertical="center" wrapText="1"/>
    </xf>
    <xf numFmtId="0" fontId="9" fillId="2" borderId="18" xfId="249" applyFont="1" applyFill="1" applyBorder="1" applyAlignment="1">
      <alignment horizontal="left" vertical="center" wrapText="1"/>
    </xf>
    <xf numFmtId="0" fontId="9" fillId="2" borderId="15" xfId="249" applyFont="1" applyFill="1" applyBorder="1" applyAlignment="1">
      <alignment horizontal="left" vertical="center" wrapText="1"/>
    </xf>
    <xf numFmtId="0" fontId="9" fillId="2" borderId="22" xfId="249" applyFont="1" applyFill="1" applyBorder="1" applyAlignment="1">
      <alignment horizontal="left" vertical="center" wrapText="1"/>
    </xf>
    <xf numFmtId="0" fontId="9" fillId="2" borderId="3" xfId="64" applyFont="1" applyFill="1" applyBorder="1" applyAlignment="1">
      <alignment horizontal="left" vertical="center" wrapText="1"/>
    </xf>
    <xf numFmtId="49" fontId="9" fillId="2" borderId="3" xfId="70" applyNumberFormat="1" applyFont="1" applyFill="1" applyBorder="1" applyAlignment="1">
      <alignment horizontal="left" vertical="center" wrapText="1"/>
    </xf>
    <xf numFmtId="0" fontId="9" fillId="2" borderId="3" xfId="70" applyFont="1" applyFill="1" applyBorder="1" applyAlignment="1">
      <alignment horizontal="left" vertical="center" wrapText="1"/>
    </xf>
    <xf numFmtId="49" fontId="9" fillId="2" borderId="3" xfId="64" applyNumberFormat="1" applyFont="1" applyFill="1" applyBorder="1" applyAlignment="1">
      <alignment horizontal="left" vertical="center" wrapText="1"/>
    </xf>
    <xf numFmtId="0" fontId="9" fillId="2" borderId="6" xfId="2" applyFont="1" applyFill="1" applyBorder="1" applyAlignment="1">
      <alignment horizontal="center" vertical="center" wrapText="1"/>
    </xf>
    <xf numFmtId="0" fontId="52" fillId="2" borderId="15" xfId="0" applyFont="1" applyFill="1" applyBorder="1" applyAlignment="1">
      <alignment horizontal="center"/>
    </xf>
    <xf numFmtId="0" fontId="52" fillId="2" borderId="22" xfId="0" applyFont="1" applyFill="1" applyBorder="1" applyAlignment="1">
      <alignment horizontal="center"/>
    </xf>
    <xf numFmtId="0" fontId="8" fillId="2" borderId="6" xfId="2" applyFont="1" applyFill="1" applyBorder="1" applyAlignment="1">
      <alignment horizontal="center" vertical="center" textRotation="90" wrapText="1"/>
    </xf>
    <xf numFmtId="0" fontId="8" fillId="2" borderId="15" xfId="2" applyFont="1" applyFill="1" applyBorder="1" applyAlignment="1">
      <alignment horizontal="center" vertical="center" textRotation="90" wrapText="1"/>
    </xf>
    <xf numFmtId="0" fontId="8" fillId="2" borderId="22" xfId="2" applyFont="1" applyFill="1" applyBorder="1" applyAlignment="1">
      <alignment horizontal="center" vertical="center" textRotation="90" wrapText="1"/>
    </xf>
    <xf numFmtId="2" fontId="8" fillId="2" borderId="13" xfId="2" applyNumberFormat="1" applyFont="1" applyFill="1" applyBorder="1" applyAlignment="1">
      <alignment horizontal="center" vertical="center" textRotation="90" wrapText="1"/>
    </xf>
    <xf numFmtId="2" fontId="8" fillId="2" borderId="20" xfId="2" applyNumberFormat="1" applyFont="1" applyFill="1" applyBorder="1" applyAlignment="1">
      <alignment horizontal="center" textRotation="90" wrapText="1"/>
    </xf>
    <xf numFmtId="1" fontId="57" fillId="2" borderId="29" xfId="2" applyNumberFormat="1" applyFont="1" applyFill="1" applyBorder="1" applyAlignment="1">
      <alignment horizontal="center" vertical="center" wrapText="1"/>
    </xf>
    <xf numFmtId="1" fontId="57" fillId="2" borderId="43" xfId="2" applyNumberFormat="1" applyFont="1" applyFill="1" applyBorder="1" applyAlignment="1">
      <alignment horizontal="center" vertical="center" wrapText="1"/>
    </xf>
    <xf numFmtId="1" fontId="57" fillId="2" borderId="30" xfId="2" applyNumberFormat="1" applyFont="1" applyFill="1" applyBorder="1" applyAlignment="1">
      <alignment horizontal="center" vertical="center" wrapText="1"/>
    </xf>
    <xf numFmtId="167" fontId="8" fillId="2" borderId="7" xfId="2" applyNumberFormat="1" applyFont="1" applyFill="1" applyBorder="1" applyAlignment="1">
      <alignment horizontal="center" vertical="center" textRotation="90" wrapText="1"/>
    </xf>
    <xf numFmtId="167" fontId="52" fillId="2" borderId="4" xfId="2" applyNumberFormat="1" applyFont="1" applyFill="1" applyBorder="1" applyAlignment="1">
      <alignment horizontal="center"/>
    </xf>
    <xf numFmtId="167" fontId="52" fillId="2" borderId="8" xfId="2" applyNumberFormat="1" applyFont="1" applyFill="1" applyBorder="1" applyAlignment="1">
      <alignment horizontal="center"/>
    </xf>
    <xf numFmtId="167" fontId="52" fillId="2" borderId="16" xfId="2" applyNumberFormat="1" applyFont="1" applyFill="1" applyBorder="1" applyAlignment="1">
      <alignment horizontal="center"/>
    </xf>
    <xf numFmtId="167" fontId="52" fillId="2" borderId="0" xfId="2" applyNumberFormat="1" applyFont="1" applyFill="1" applyBorder="1" applyAlignment="1">
      <alignment horizontal="center"/>
    </xf>
    <xf numFmtId="167" fontId="52" fillId="2" borderId="17" xfId="2" applyNumberFormat="1" applyFont="1" applyFill="1" applyBorder="1" applyAlignment="1">
      <alignment horizontal="center"/>
    </xf>
    <xf numFmtId="167" fontId="52" fillId="2" borderId="23" xfId="2" applyNumberFormat="1" applyFont="1" applyFill="1" applyBorder="1" applyAlignment="1">
      <alignment horizontal="center"/>
    </xf>
    <xf numFmtId="167" fontId="52" fillId="2" borderId="1" xfId="2" applyNumberFormat="1" applyFont="1" applyFill="1" applyBorder="1" applyAlignment="1">
      <alignment horizontal="center"/>
    </xf>
    <xf numFmtId="167" fontId="52" fillId="2" borderId="24" xfId="2" applyNumberFormat="1" applyFont="1" applyFill="1" applyBorder="1" applyAlignment="1">
      <alignment horizontal="center"/>
    </xf>
    <xf numFmtId="167" fontId="8" fillId="2" borderId="4" xfId="2" applyNumberFormat="1" applyFont="1" applyFill="1" applyBorder="1" applyAlignment="1">
      <alignment horizontal="center" vertical="center" textRotation="90" wrapText="1"/>
    </xf>
    <xf numFmtId="167" fontId="8" fillId="2" borderId="8" xfId="2" applyNumberFormat="1" applyFont="1" applyFill="1" applyBorder="1" applyAlignment="1">
      <alignment horizontal="center" vertical="center" textRotation="90" wrapText="1"/>
    </xf>
    <xf numFmtId="167" fontId="8" fillId="2" borderId="16" xfId="2" applyNumberFormat="1" applyFont="1" applyFill="1" applyBorder="1" applyAlignment="1">
      <alignment horizontal="center" vertical="center" textRotation="90" wrapText="1"/>
    </xf>
    <xf numFmtId="167" fontId="8" fillId="2" borderId="0" xfId="2" applyNumberFormat="1" applyFont="1" applyFill="1" applyBorder="1" applyAlignment="1">
      <alignment horizontal="center" vertical="center" textRotation="90" wrapText="1"/>
    </xf>
    <xf numFmtId="167" fontId="8" fillId="2" borderId="17" xfId="2" applyNumberFormat="1" applyFont="1" applyFill="1" applyBorder="1" applyAlignment="1">
      <alignment horizontal="center" vertical="center" textRotation="90" wrapText="1"/>
    </xf>
    <xf numFmtId="167" fontId="8" fillId="2" borderId="23" xfId="2" applyNumberFormat="1" applyFont="1" applyFill="1" applyBorder="1" applyAlignment="1">
      <alignment horizontal="center" vertical="center" textRotation="90" wrapText="1"/>
    </xf>
    <xf numFmtId="167" fontId="8" fillId="2" borderId="1" xfId="2" applyNumberFormat="1" applyFont="1" applyFill="1" applyBorder="1" applyAlignment="1">
      <alignment horizontal="center" vertical="center" textRotation="90" wrapText="1"/>
    </xf>
    <xf numFmtId="167" fontId="8" fillId="2" borderId="24" xfId="2" applyNumberFormat="1" applyFont="1" applyFill="1" applyBorder="1" applyAlignment="1">
      <alignment horizontal="center" vertical="center" textRotation="90" wrapText="1"/>
    </xf>
    <xf numFmtId="0" fontId="8" fillId="2" borderId="12" xfId="2" applyFont="1" applyFill="1" applyBorder="1" applyAlignment="1">
      <alignment horizontal="center" vertical="center" textRotation="90" wrapText="1"/>
    </xf>
    <xf numFmtId="0" fontId="8" fillId="2" borderId="19" xfId="2" applyFont="1" applyFill="1" applyBorder="1" applyAlignment="1">
      <alignment horizontal="center" vertical="center" textRotation="90" wrapText="1"/>
    </xf>
    <xf numFmtId="0" fontId="8" fillId="2" borderId="25" xfId="2" applyFont="1" applyFill="1" applyBorder="1" applyAlignment="1">
      <alignment horizontal="center" vertical="center" textRotation="90" wrapText="1"/>
    </xf>
    <xf numFmtId="0" fontId="57" fillId="2" borderId="9" xfId="2" applyFont="1" applyFill="1" applyBorder="1" applyAlignment="1">
      <alignment horizontal="center" vertical="center" wrapText="1"/>
    </xf>
    <xf numFmtId="0" fontId="57" fillId="2" borderId="10" xfId="2" applyFont="1" applyFill="1" applyBorder="1" applyAlignment="1">
      <alignment horizontal="center" vertical="center" wrapText="1"/>
    </xf>
    <xf numFmtId="0" fontId="57" fillId="2" borderId="11" xfId="2" applyFont="1" applyFill="1" applyBorder="1" applyAlignment="1">
      <alignment horizontal="center" vertical="center" wrapText="1"/>
    </xf>
    <xf numFmtId="0" fontId="8" fillId="2" borderId="18" xfId="2" applyFont="1" applyFill="1" applyBorder="1" applyAlignment="1">
      <alignment horizontal="center" vertical="center" textRotation="90"/>
    </xf>
    <xf numFmtId="0" fontId="8" fillId="2" borderId="15" xfId="2" applyFont="1" applyFill="1" applyBorder="1" applyAlignment="1">
      <alignment horizontal="center" vertical="center" textRotation="90"/>
    </xf>
    <xf numFmtId="0" fontId="8" fillId="2" borderId="22" xfId="2" applyFont="1" applyFill="1" applyBorder="1" applyAlignment="1">
      <alignment horizontal="center" vertical="center" textRotation="90"/>
    </xf>
    <xf numFmtId="0" fontId="8" fillId="2" borderId="18" xfId="2" applyFont="1" applyFill="1" applyBorder="1" applyAlignment="1">
      <alignment horizontal="center" vertical="center" textRotation="90" wrapText="1"/>
    </xf>
    <xf numFmtId="2" fontId="29" fillId="2" borderId="0" xfId="2" applyNumberFormat="1" applyFont="1" applyFill="1" applyBorder="1" applyAlignment="1">
      <alignment horizontal="center" vertical="top"/>
    </xf>
    <xf numFmtId="0" fontId="6" fillId="2" borderId="0" xfId="2" applyFont="1" applyFill="1" applyBorder="1" applyAlignment="1">
      <alignment horizontal="right"/>
    </xf>
    <xf numFmtId="0" fontId="53" fillId="2" borderId="0" xfId="2" applyNumberFormat="1" applyFont="1" applyFill="1" applyBorder="1" applyAlignment="1">
      <alignment horizontal="center" vertical="center" wrapText="1"/>
    </xf>
    <xf numFmtId="0" fontId="17" fillId="2" borderId="0" xfId="2" applyFont="1" applyFill="1" applyBorder="1" applyAlignment="1">
      <alignment horizontal="center" vertical="center" wrapText="1"/>
    </xf>
    <xf numFmtId="0" fontId="18" fillId="2" borderId="0" xfId="2" applyFont="1" applyFill="1" applyBorder="1" applyAlignment="1">
      <alignment horizontal="center" vertical="center"/>
    </xf>
    <xf numFmtId="0" fontId="6" fillId="2" borderId="0" xfId="2" applyFont="1" applyFill="1" applyBorder="1" applyAlignment="1">
      <alignment horizontal="left"/>
    </xf>
    <xf numFmtId="2" fontId="19" fillId="2" borderId="0" xfId="2" applyNumberFormat="1" applyFont="1" applyFill="1" applyBorder="1" applyAlignment="1">
      <alignment horizontal="center" vertical="center" shrinkToFit="1"/>
    </xf>
    <xf numFmtId="0" fontId="54" fillId="2" borderId="0" xfId="76" applyFont="1" applyFill="1" applyAlignment="1">
      <alignment horizontal="center" shrinkToFit="1"/>
    </xf>
    <xf numFmtId="0" fontId="7" fillId="2" borderId="0" xfId="2" applyFont="1" applyFill="1" applyBorder="1" applyAlignment="1">
      <alignment horizontal="center" vertical="top" wrapText="1"/>
    </xf>
    <xf numFmtId="0" fontId="7" fillId="2" borderId="0" xfId="2" applyFont="1" applyFill="1" applyBorder="1" applyAlignment="1">
      <alignment horizontal="center" vertical="top"/>
    </xf>
    <xf numFmtId="0" fontId="18" fillId="2" borderId="0" xfId="2" applyFont="1" applyFill="1" applyBorder="1" applyAlignment="1">
      <alignment horizontal="center"/>
    </xf>
    <xf numFmtId="167" fontId="10" fillId="2" borderId="2" xfId="2" applyNumberFormat="1" applyFont="1" applyFill="1" applyBorder="1" applyAlignment="1">
      <alignment horizontal="center" vertical="center"/>
    </xf>
    <xf numFmtId="0" fontId="9" fillId="2" borderId="5" xfId="2" applyFont="1" applyFill="1" applyBorder="1" applyAlignment="1">
      <alignment horizontal="center" vertical="center" wrapText="1"/>
    </xf>
    <xf numFmtId="0" fontId="9" fillId="2" borderId="14" xfId="2" applyFont="1" applyFill="1" applyBorder="1" applyAlignment="1">
      <alignment horizontal="center" vertical="center" wrapText="1"/>
    </xf>
    <xf numFmtId="0" fontId="9" fillId="2" borderId="21" xfId="2" applyFont="1" applyFill="1" applyBorder="1" applyAlignment="1">
      <alignment horizontal="center" vertical="center" wrapText="1"/>
    </xf>
    <xf numFmtId="1" fontId="16" fillId="2" borderId="43" xfId="2" applyNumberFormat="1" applyFont="1" applyFill="1" applyBorder="1" applyAlignment="1">
      <alignment horizontal="center"/>
    </xf>
    <xf numFmtId="1" fontId="16" fillId="2" borderId="30" xfId="2" applyNumberFormat="1" applyFont="1" applyFill="1" applyBorder="1" applyAlignment="1">
      <alignment horizontal="center"/>
    </xf>
    <xf numFmtId="0" fontId="9" fillId="2" borderId="6" xfId="2" applyFont="1" applyFill="1" applyBorder="1" applyAlignment="1">
      <alignment horizontal="center" vertical="center" textRotation="90" wrapText="1"/>
    </xf>
    <xf numFmtId="0" fontId="9" fillId="2" borderId="15" xfId="2" applyFont="1" applyFill="1" applyBorder="1" applyAlignment="1">
      <alignment horizontal="center" vertical="center" textRotation="90" wrapText="1"/>
    </xf>
    <xf numFmtId="0" fontId="9" fillId="2" borderId="22" xfId="2" applyFont="1" applyFill="1" applyBorder="1" applyAlignment="1">
      <alignment horizontal="center" vertical="center" textRotation="90" wrapText="1"/>
    </xf>
    <xf numFmtId="167" fontId="9" fillId="2" borderId="3" xfId="0" applyNumberFormat="1" applyFont="1" applyFill="1" applyBorder="1" applyAlignment="1">
      <alignment horizontal="center" vertical="center" wrapText="1" shrinkToFit="1"/>
    </xf>
    <xf numFmtId="2" fontId="9" fillId="2" borderId="18" xfId="166" applyNumberFormat="1" applyFont="1" applyFill="1" applyBorder="1" applyAlignment="1">
      <alignment horizontal="center" vertical="center"/>
    </xf>
    <xf numFmtId="2" fontId="9" fillId="2" borderId="15" xfId="166" applyNumberFormat="1" applyFont="1" applyFill="1" applyBorder="1" applyAlignment="1">
      <alignment horizontal="center" vertical="center"/>
    </xf>
    <xf numFmtId="2" fontId="9" fillId="2" borderId="22" xfId="166" applyNumberFormat="1" applyFont="1" applyFill="1" applyBorder="1" applyAlignment="1">
      <alignment horizontal="center" vertical="center"/>
    </xf>
    <xf numFmtId="2" fontId="9" fillId="2" borderId="32" xfId="166" applyNumberFormat="1" applyFont="1" applyFill="1" applyBorder="1" applyAlignment="1">
      <alignment horizontal="center" vertical="center"/>
    </xf>
    <xf numFmtId="2" fontId="9" fillId="2" borderId="19" xfId="166" applyNumberFormat="1" applyFont="1" applyFill="1" applyBorder="1" applyAlignment="1">
      <alignment horizontal="center" vertical="center"/>
    </xf>
    <xf numFmtId="2" fontId="9" fillId="2" borderId="25" xfId="166" applyNumberFormat="1" applyFont="1" applyFill="1" applyBorder="1" applyAlignment="1">
      <alignment horizontal="center" vertical="center"/>
    </xf>
    <xf numFmtId="2" fontId="9" fillId="2" borderId="3" xfId="0" applyNumberFormat="1" applyFont="1" applyFill="1" applyBorder="1" applyAlignment="1">
      <alignment horizontal="center" vertical="center" wrapText="1" shrinkToFit="1"/>
    </xf>
    <xf numFmtId="0" fontId="9" fillId="2" borderId="3" xfId="70" applyFont="1" applyFill="1" applyBorder="1" applyAlignment="1">
      <alignment horizontal="center" vertical="center" wrapText="1"/>
    </xf>
    <xf numFmtId="0" fontId="9" fillId="2" borderId="18" xfId="68" applyFont="1" applyFill="1" applyBorder="1" applyAlignment="1">
      <alignment horizontal="center" vertical="center"/>
    </xf>
    <xf numFmtId="0" fontId="9" fillId="2" borderId="15" xfId="68" applyFont="1" applyFill="1" applyBorder="1" applyAlignment="1">
      <alignment horizontal="center" vertical="center"/>
    </xf>
    <xf numFmtId="2" fontId="8" fillId="2" borderId="18" xfId="68" applyNumberFormat="1" applyFont="1" applyFill="1" applyBorder="1" applyAlignment="1">
      <alignment horizontal="center" vertical="center"/>
    </xf>
    <xf numFmtId="2" fontId="8" fillId="2" borderId="15" xfId="68" applyNumberFormat="1" applyFont="1" applyFill="1" applyBorder="1" applyAlignment="1">
      <alignment horizontal="center" vertical="center"/>
    </xf>
    <xf numFmtId="0" fontId="9" fillId="2" borderId="30" xfId="249" applyFont="1" applyFill="1" applyBorder="1" applyAlignment="1">
      <alignment horizontal="left" vertical="top" wrapText="1"/>
    </xf>
    <xf numFmtId="0" fontId="9" fillId="2" borderId="17" xfId="249" applyFont="1" applyFill="1" applyBorder="1" applyAlignment="1">
      <alignment horizontal="left" vertical="top" wrapText="1"/>
    </xf>
    <xf numFmtId="0" fontId="9" fillId="2" borderId="30" xfId="68" applyFont="1" applyFill="1" applyBorder="1" applyAlignment="1">
      <alignment horizontal="left" vertical="center" wrapText="1"/>
    </xf>
    <xf numFmtId="0" fontId="9" fillId="2" borderId="17" xfId="68" applyFont="1" applyFill="1" applyBorder="1" applyAlignment="1">
      <alignment horizontal="left" vertical="center" wrapText="1"/>
    </xf>
    <xf numFmtId="171" fontId="23" fillId="2" borderId="0" xfId="2" applyNumberFormat="1" applyFont="1" applyFill="1" applyBorder="1" applyAlignment="1">
      <alignment horizontal="center"/>
    </xf>
    <xf numFmtId="2" fontId="7" fillId="2" borderId="0" xfId="77" applyNumberFormat="1" applyFont="1" applyFill="1" applyAlignment="1">
      <alignment horizontal="center" vertical="center" shrinkToFit="1"/>
    </xf>
    <xf numFmtId="0" fontId="10" fillId="2" borderId="0" xfId="77" applyFont="1" applyFill="1" applyAlignment="1">
      <alignment horizontal="center" vertical="center" shrinkToFit="1"/>
    </xf>
    <xf numFmtId="14" fontId="6" fillId="2" borderId="0" xfId="2" applyNumberFormat="1" applyFont="1" applyFill="1" applyBorder="1" applyAlignment="1">
      <alignment horizontal="center"/>
    </xf>
    <xf numFmtId="2" fontId="8" fillId="2" borderId="3" xfId="70" applyNumberFormat="1" applyFont="1" applyFill="1" applyBorder="1" applyAlignment="1">
      <alignment horizontal="center" vertical="center" wrapText="1"/>
    </xf>
    <xf numFmtId="170" fontId="8" fillId="2" borderId="18" xfId="2" applyNumberFormat="1" applyFont="1" applyFill="1" applyBorder="1" applyAlignment="1">
      <alignment horizontal="center" vertical="center" textRotation="90"/>
    </xf>
    <xf numFmtId="170" fontId="8" fillId="2" borderId="15" xfId="2" applyNumberFormat="1" applyFont="1" applyFill="1" applyBorder="1" applyAlignment="1">
      <alignment horizontal="center" vertical="center" textRotation="90"/>
    </xf>
    <xf numFmtId="170" fontId="8" fillId="2" borderId="22" xfId="2" applyNumberFormat="1" applyFont="1" applyFill="1" applyBorder="1" applyAlignment="1">
      <alignment horizontal="center" vertical="center" textRotation="90"/>
    </xf>
    <xf numFmtId="0" fontId="9" fillId="2" borderId="3" xfId="70" applyFont="1" applyFill="1" applyBorder="1" applyAlignment="1">
      <alignment horizontal="center" vertical="center"/>
    </xf>
    <xf numFmtId="0" fontId="9" fillId="2" borderId="3" xfId="64" applyFont="1" applyFill="1" applyBorder="1" applyAlignment="1">
      <alignment horizontal="center" vertical="center" wrapText="1"/>
    </xf>
    <xf numFmtId="0" fontId="9" fillId="2" borderId="3" xfId="64" applyFont="1" applyFill="1" applyBorder="1" applyAlignment="1">
      <alignment horizontal="center" vertical="center"/>
    </xf>
    <xf numFmtId="2" fontId="8" fillId="2" borderId="3" xfId="64" applyNumberFormat="1" applyFont="1" applyFill="1" applyBorder="1" applyAlignment="1">
      <alignment horizontal="center" vertical="center"/>
    </xf>
    <xf numFmtId="0" fontId="9" fillId="2" borderId="18" xfId="68" applyFont="1" applyFill="1" applyBorder="1" applyAlignment="1">
      <alignment horizontal="center" vertical="center" wrapText="1"/>
    </xf>
    <xf numFmtId="0" fontId="9" fillId="2" borderId="15" xfId="68" applyFont="1" applyFill="1" applyBorder="1" applyAlignment="1">
      <alignment horizontal="center" vertical="center" wrapText="1"/>
    </xf>
    <xf numFmtId="0" fontId="9" fillId="2" borderId="18" xfId="249" applyFont="1" applyFill="1" applyBorder="1" applyAlignment="1">
      <alignment horizontal="center" vertical="center"/>
    </xf>
    <xf numFmtId="0" fontId="9" fillId="2" borderId="15" xfId="249" applyFont="1" applyFill="1" applyBorder="1" applyAlignment="1">
      <alignment horizontal="center" vertical="center"/>
    </xf>
    <xf numFmtId="2" fontId="8" fillId="2" borderId="18" xfId="249" applyNumberFormat="1" applyFont="1" applyFill="1" applyBorder="1" applyAlignment="1">
      <alignment horizontal="center" vertical="center"/>
    </xf>
    <xf numFmtId="2" fontId="8" fillId="2" borderId="15" xfId="249" applyNumberFormat="1" applyFont="1" applyFill="1" applyBorder="1" applyAlignment="1">
      <alignment horizontal="center" vertical="center"/>
    </xf>
    <xf numFmtId="0" fontId="9" fillId="2" borderId="22" xfId="68" applyFont="1" applyFill="1" applyBorder="1" applyAlignment="1">
      <alignment horizontal="center" vertical="center" wrapText="1"/>
    </xf>
    <xf numFmtId="49" fontId="9" fillId="2" borderId="27" xfId="68" applyNumberFormat="1" applyFont="1" applyFill="1" applyBorder="1" applyAlignment="1">
      <alignment horizontal="left" vertical="center" wrapText="1"/>
    </xf>
    <xf numFmtId="171" fontId="9" fillId="2" borderId="3" xfId="0" applyNumberFormat="1" applyFont="1" applyFill="1" applyBorder="1" applyAlignment="1">
      <alignment horizontal="center" vertical="center" wrapText="1" shrinkToFit="1"/>
    </xf>
    <xf numFmtId="0" fontId="9" fillId="2" borderId="3" xfId="249" applyFont="1" applyFill="1" applyBorder="1" applyAlignment="1">
      <alignment horizontal="center" vertical="center"/>
    </xf>
    <xf numFmtId="0" fontId="9" fillId="2" borderId="3" xfId="68" applyFont="1" applyFill="1" applyBorder="1" applyAlignment="1">
      <alignment horizontal="center" vertical="center"/>
    </xf>
    <xf numFmtId="2" fontId="8" fillId="2" borderId="3" xfId="68" applyNumberFormat="1" applyFont="1" applyFill="1" applyBorder="1" applyAlignment="1">
      <alignment horizontal="center" vertical="center"/>
    </xf>
    <xf numFmtId="49" fontId="9" fillId="2" borderId="29" xfId="249" applyNumberFormat="1" applyFont="1" applyFill="1" applyBorder="1" applyAlignment="1">
      <alignment horizontal="left" vertical="center" wrapText="1"/>
    </xf>
    <xf numFmtId="0" fontId="8" fillId="0" borderId="6" xfId="75" applyFont="1" applyFill="1" applyBorder="1" applyAlignment="1">
      <alignment horizontal="center" vertical="center" textRotation="90" wrapText="1"/>
    </xf>
    <xf numFmtId="0" fontId="8" fillId="0" borderId="15" xfId="75" applyFont="1" applyFill="1" applyBorder="1" applyAlignment="1">
      <alignment horizontal="center" vertical="center" textRotation="90" wrapText="1"/>
    </xf>
    <xf numFmtId="0" fontId="8" fillId="0" borderId="22" xfId="75" applyFont="1" applyFill="1" applyBorder="1" applyAlignment="1">
      <alignment horizontal="center" vertical="center" textRotation="90" wrapText="1"/>
    </xf>
    <xf numFmtId="0" fontId="8" fillId="0" borderId="12" xfId="75" applyFont="1" applyFill="1" applyBorder="1" applyAlignment="1">
      <alignment horizontal="center" vertical="center" textRotation="90" wrapText="1"/>
    </xf>
    <xf numFmtId="0" fontId="8" fillId="0" borderId="19" xfId="75" applyFont="1" applyFill="1" applyBorder="1" applyAlignment="1">
      <alignment horizontal="center" vertical="center" textRotation="90" wrapText="1"/>
    </xf>
    <xf numFmtId="0" fontId="8" fillId="0" borderId="25" xfId="75" applyFont="1" applyFill="1" applyBorder="1" applyAlignment="1">
      <alignment horizontal="center" vertical="center" textRotation="90" wrapText="1"/>
    </xf>
    <xf numFmtId="0" fontId="9" fillId="2" borderId="0" xfId="75" applyFont="1" applyFill="1" applyBorder="1" applyAlignment="1">
      <alignment horizontal="right" vertical="center"/>
    </xf>
    <xf numFmtId="0" fontId="7" fillId="2" borderId="0" xfId="75" applyNumberFormat="1" applyFont="1" applyFill="1" applyBorder="1" applyAlignment="1">
      <alignment horizontal="center" vertical="top" wrapText="1"/>
    </xf>
    <xf numFmtId="0" fontId="60" fillId="27" borderId="0" xfId="166" applyFont="1" applyFill="1" applyAlignment="1">
      <alignment horizontal="center"/>
    </xf>
    <xf numFmtId="0" fontId="9" fillId="2" borderId="22" xfId="249" applyFont="1" applyFill="1" applyBorder="1" applyAlignment="1">
      <alignment horizontal="center" vertical="center"/>
    </xf>
    <xf numFmtId="2" fontId="8" fillId="2" borderId="22" xfId="249" applyNumberFormat="1" applyFont="1" applyFill="1" applyBorder="1" applyAlignment="1">
      <alignment horizontal="center" vertical="center"/>
    </xf>
    <xf numFmtId="9" fontId="9" fillId="2" borderId="26" xfId="166" applyNumberFormat="1" applyFont="1" applyFill="1" applyBorder="1" applyAlignment="1">
      <alignment horizontal="center" vertical="center"/>
    </xf>
  </cellXfs>
  <cellStyles count="253">
    <cellStyle name="20% - Акцент1" xfId="13"/>
    <cellStyle name="20% - Акцент2" xfId="14"/>
    <cellStyle name="20% - Акцент3" xfId="15"/>
    <cellStyle name="20% - Акцент4" xfId="16"/>
    <cellStyle name="20% - Акцент5" xfId="17"/>
    <cellStyle name="20% - Акцент6" xfId="18"/>
    <cellStyle name="40% - Акцент1" xfId="19"/>
    <cellStyle name="40% - Акцент2" xfId="20"/>
    <cellStyle name="40% - Акцент3" xfId="21"/>
    <cellStyle name="40% - Акцент4" xfId="22"/>
    <cellStyle name="40% - Акцент5" xfId="23"/>
    <cellStyle name="40% - Акцент6" xfId="24"/>
    <cellStyle name="60% - Акцент1" xfId="25"/>
    <cellStyle name="60% - Акцент2" xfId="26"/>
    <cellStyle name="60% - Акцент3" xfId="27"/>
    <cellStyle name="60% - Акцент4" xfId="28"/>
    <cellStyle name="60% - Акцент5" xfId="29"/>
    <cellStyle name="60% - Акцент6" xfId="30"/>
    <cellStyle name="Comma 2" xfId="31"/>
    <cellStyle name="Comma 2 2" xfId="32"/>
    <cellStyle name="Comma 3" xfId="33"/>
    <cellStyle name="Currency 2" xfId="34"/>
    <cellStyle name="Euro" xfId="35"/>
    <cellStyle name="Hyperlink 2" xfId="36"/>
    <cellStyle name="Normal" xfId="0" builtinId="0"/>
    <cellStyle name="Normal 10" xfId="37"/>
    <cellStyle name="Normal 10 2" xfId="38"/>
    <cellStyle name="Normal 10 2 2 2" xfId="39"/>
    <cellStyle name="Normal 10 3" xfId="40"/>
    <cellStyle name="Normal 10 3 2" xfId="41"/>
    <cellStyle name="Normal 10 3 2 2" xfId="42"/>
    <cellStyle name="Normal 10 4" xfId="43"/>
    <cellStyle name="Normal 11" xfId="44"/>
    <cellStyle name="Normal 11 2" xfId="1"/>
    <cellStyle name="Normal 11 2 2" xfId="45"/>
    <cellStyle name="Normal 11 2 3" xfId="46"/>
    <cellStyle name="Normal 11 2 3 2" xfId="47"/>
    <cellStyle name="Normal 11 2 3 2 2" xfId="48"/>
    <cellStyle name="Normal 11 2 3 3" xfId="49"/>
    <cellStyle name="Normal 11 2 4" xfId="50"/>
    <cellStyle name="Normal 11 3" xfId="51"/>
    <cellStyle name="Normal 12" xfId="52"/>
    <cellStyle name="Normal 13" xfId="53"/>
    <cellStyle name="Normal 13 2" xfId="54"/>
    <cellStyle name="Normal 13 2 2" xfId="55"/>
    <cellStyle name="Normal 13 3" xfId="10"/>
    <cellStyle name="Normal 13 3 2" xfId="56"/>
    <cellStyle name="Normal 13 3 3" xfId="57"/>
    <cellStyle name="Normal 13 6" xfId="58"/>
    <cellStyle name="Normal 14" xfId="59"/>
    <cellStyle name="Normal 14 2" xfId="60"/>
    <cellStyle name="Normal 14 3" xfId="61"/>
    <cellStyle name="Normal 14 4" xfId="62"/>
    <cellStyle name="Normal 14 5" xfId="63"/>
    <cellStyle name="Normal 15" xfId="64"/>
    <cellStyle name="Normal 15 2" xfId="65"/>
    <cellStyle name="Normal 16" xfId="66"/>
    <cellStyle name="Normal 16 2" xfId="67"/>
    <cellStyle name="Normal 17" xfId="68"/>
    <cellStyle name="Normal 17 2" xfId="69"/>
    <cellStyle name="Normal 18" xfId="70"/>
    <cellStyle name="Normal 18 2" xfId="71"/>
    <cellStyle name="Normal 19" xfId="72"/>
    <cellStyle name="Normal 19 2" xfId="73"/>
    <cellStyle name="Normal 19 3" xfId="74"/>
    <cellStyle name="Normal 2" xfId="75"/>
    <cellStyle name="Normal 2 2" xfId="76"/>
    <cellStyle name="Normal 2 2 2" xfId="77"/>
    <cellStyle name="Normal 2 2 2 2" xfId="2"/>
    <cellStyle name="Normal 2 2 3" xfId="7"/>
    <cellStyle name="Normal 2 2_1-001-15 poliet" xfId="78"/>
    <cellStyle name="Normal 2 3" xfId="79"/>
    <cellStyle name="Normal 2 3 2" xfId="80"/>
    <cellStyle name="Normal 2 3 2 2" xfId="81"/>
    <cellStyle name="Normal 2 3 2 2 2" xfId="82"/>
    <cellStyle name="Normal 2 3 2 3" xfId="83"/>
    <cellStyle name="Normal 2 3 2 3 2" xfId="84"/>
    <cellStyle name="Normal 2 3 2 3 2 2" xfId="85"/>
    <cellStyle name="Normal 2 3 2 3 2 3" xfId="86"/>
    <cellStyle name="Normal 2 3 2 4" xfId="87"/>
    <cellStyle name="Normal 2 3 2 5" xfId="88"/>
    <cellStyle name="Normal 2 3 2 6" xfId="89"/>
    <cellStyle name="Normal 2 3 2 6 2" xfId="90"/>
    <cellStyle name="Normal 2 3 2 6 3" xfId="91"/>
    <cellStyle name="Normal 2 3 2 6 4" xfId="92"/>
    <cellStyle name="Normal 2 3 2 7" xfId="93"/>
    <cellStyle name="Normal 2 3 2 7 2" xfId="94"/>
    <cellStyle name="Normal 2 3 2 7 2 2" xfId="95"/>
    <cellStyle name="Normal 2 3 2 7 2 2 2" xfId="4"/>
    <cellStyle name="Normal 2 3 2 8" xfId="96"/>
    <cellStyle name="Normal 2 3 3" xfId="97"/>
    <cellStyle name="Normal 2 3 4" xfId="98"/>
    <cellStyle name="Normal 2 3 4 2" xfId="99"/>
    <cellStyle name="Normal 2 3 4 3" xfId="100"/>
    <cellStyle name="Normal 2 3 4 4" xfId="101"/>
    <cellStyle name="Normal 2 3 4 4 2" xfId="102"/>
    <cellStyle name="Normal 2 3 4 5" xfId="103"/>
    <cellStyle name="Normal 2 3 5" xfId="104"/>
    <cellStyle name="Normal 2 3 6" xfId="105"/>
    <cellStyle name="Normal 2 3 7" xfId="106"/>
    <cellStyle name="Normal 2 3 8" xfId="107"/>
    <cellStyle name="Normal 2 4" xfId="6"/>
    <cellStyle name="Normal 2 4 2" xfId="108"/>
    <cellStyle name="Normal 2 4 2 2" xfId="109"/>
    <cellStyle name="Normal 2 4 2 3" xfId="110"/>
    <cellStyle name="Normal 2 4 2 4" xfId="111"/>
    <cellStyle name="Normal 2 4 2 5" xfId="112"/>
    <cellStyle name="Normal 2 4 2 6" xfId="113"/>
    <cellStyle name="Normal 2 4 2 7" xfId="114"/>
    <cellStyle name="Normal 2 4 2 9" xfId="115"/>
    <cellStyle name="Normal 2 4 3" xfId="116"/>
    <cellStyle name="Normal 2 4 3 2" xfId="117"/>
    <cellStyle name="Normal 2 4 3 3" xfId="118"/>
    <cellStyle name="Normal 2 4 3 3 2" xfId="119"/>
    <cellStyle name="Normal 2 4 3 3 3" xfId="120"/>
    <cellStyle name="Normal 2 4 3 3 4" xfId="121"/>
    <cellStyle name="Normal 2 4 3 3 4 2" xfId="122"/>
    <cellStyle name="Normal 2 4 3 3 4 2 2" xfId="123"/>
    <cellStyle name="Normal 2 4 3 3 4 3" xfId="124"/>
    <cellStyle name="Normal 2 4 3 3 5" xfId="125"/>
    <cellStyle name="Normal 2 4 3 4" xfId="126"/>
    <cellStyle name="Normal 2 4 3 4 2" xfId="127"/>
    <cellStyle name="Normal 2 4 3 4 4" xfId="247"/>
    <cellStyle name="Normal 2 4 3 5" xfId="128"/>
    <cellStyle name="Normal 2 4 3 6" xfId="129"/>
    <cellStyle name="Normal 2 4 3 7" xfId="130"/>
    <cellStyle name="Normal 2 4 3 7 2" xfId="131"/>
    <cellStyle name="Normal 2 4 3 8" xfId="132"/>
    <cellStyle name="Normal 2 4 4" xfId="133"/>
    <cellStyle name="Normal 2 4 5" xfId="134"/>
    <cellStyle name="Normal 2 4 6" xfId="135"/>
    <cellStyle name="Normal 2 4 6 2" xfId="136"/>
    <cellStyle name="Normal 2 4 6 3" xfId="137"/>
    <cellStyle name="Normal 2 4 6 4" xfId="138"/>
    <cellStyle name="Normal 2 4 7" xfId="139"/>
    <cellStyle name="Normal 2 4 8" xfId="140"/>
    <cellStyle name="Normal 2 4_14-010-15" xfId="141"/>
    <cellStyle name="Normal 2 5" xfId="142"/>
    <cellStyle name="Normal 2 5 2" xfId="143"/>
    <cellStyle name="Normal 2 5 2 2" xfId="144"/>
    <cellStyle name="Normal 2 5 3" xfId="145"/>
    <cellStyle name="Normal 2 5 4" xfId="146"/>
    <cellStyle name="Normal 2 6" xfId="147"/>
    <cellStyle name="Normal 2 7" xfId="148"/>
    <cellStyle name="Normal 2_17-013-15 Ashtarak-kosh ZU" xfId="149"/>
    <cellStyle name="Normal 20" xfId="150"/>
    <cellStyle name="Normal 21" xfId="151"/>
    <cellStyle name="Normal 21 2" xfId="248"/>
    <cellStyle name="Normal 22" xfId="152"/>
    <cellStyle name="Normal 23" xfId="8"/>
    <cellStyle name="Normal 23 2" xfId="153"/>
    <cellStyle name="Normal 3" xfId="154"/>
    <cellStyle name="Normal 3 2" xfId="155"/>
    <cellStyle name="Normal 3 2 2" xfId="3"/>
    <cellStyle name="Normal 3 2 3" xfId="156"/>
    <cellStyle name="Normal 3 3" xfId="157"/>
    <cellStyle name="Normal 3 3 2" xfId="158"/>
    <cellStyle name="Normal 3 4" xfId="159"/>
    <cellStyle name="Normal 3 5" xfId="160"/>
    <cellStyle name="Normal 3_18-029-15" xfId="161"/>
    <cellStyle name="Normal 4" xfId="162"/>
    <cellStyle name="Normal 4 2" xfId="163"/>
    <cellStyle name="Normal 4 3" xfId="164"/>
    <cellStyle name="Normal 5" xfId="165"/>
    <cellStyle name="Normal 5 2" xfId="166"/>
    <cellStyle name="Normal 6" xfId="167"/>
    <cellStyle name="Normal 6 2" xfId="11"/>
    <cellStyle name="Normal 6 2 2" xfId="168"/>
    <cellStyle name="Normal 6 2 3" xfId="169"/>
    <cellStyle name="Normal 6 2 4" xfId="170"/>
    <cellStyle name="Normal 6 2 5" xfId="171"/>
    <cellStyle name="Normal 6 3" xfId="172"/>
    <cellStyle name="Normal 7" xfId="173"/>
    <cellStyle name="Normal 7 10" xfId="174"/>
    <cellStyle name="Normal 7 11" xfId="175"/>
    <cellStyle name="Normal 7 2" xfId="176"/>
    <cellStyle name="Normal 7 2 2" xfId="177"/>
    <cellStyle name="Normal 7 2 3" xfId="178"/>
    <cellStyle name="Normal 7 2 3 2" xfId="179"/>
    <cellStyle name="Normal 7 2 4" xfId="180"/>
    <cellStyle name="Normal 7 3" xfId="181"/>
    <cellStyle name="Normal 7 3 2" xfId="182"/>
    <cellStyle name="Normal 7 4" xfId="183"/>
    <cellStyle name="Normal 7 5" xfId="184"/>
    <cellStyle name="Normal 7 5 2" xfId="185"/>
    <cellStyle name="Normal 7 6" xfId="186"/>
    <cellStyle name="Normal 7 6 2" xfId="187"/>
    <cellStyle name="Normal 7 7" xfId="188"/>
    <cellStyle name="Normal 7 8" xfId="189"/>
    <cellStyle name="Normal 7 9" xfId="190"/>
    <cellStyle name="Normal 8" xfId="12"/>
    <cellStyle name="Normal 8 10" xfId="191"/>
    <cellStyle name="Normal 8 2" xfId="192"/>
    <cellStyle name="Normal 8 2 2" xfId="193"/>
    <cellStyle name="Normal 8 2 3" xfId="194"/>
    <cellStyle name="Normal 8 2 3 2" xfId="195"/>
    <cellStyle name="Normal 8 2 3 3" xfId="196"/>
    <cellStyle name="Normal 8 2 3 4" xfId="197"/>
    <cellStyle name="Normal 8 2 4" xfId="198"/>
    <cellStyle name="Normal 8 3" xfId="199"/>
    <cellStyle name="Normal 8 3 2" xfId="200"/>
    <cellStyle name="Normal 8 3 3" xfId="201"/>
    <cellStyle name="Normal 8 4" xfId="202"/>
    <cellStyle name="Normal 8 5" xfId="203"/>
    <cellStyle name="Normal 8 5 2" xfId="204"/>
    <cellStyle name="Normal 8 5 3" xfId="205"/>
    <cellStyle name="Normal 8 6" xfId="206"/>
    <cellStyle name="Normal 8 7" xfId="207"/>
    <cellStyle name="Normal 8 8" xfId="208"/>
    <cellStyle name="Normal 8 9" xfId="209"/>
    <cellStyle name="Normal 9" xfId="210"/>
    <cellStyle name="Normal 9 2" xfId="211"/>
    <cellStyle name="Normal 9 3" xfId="212"/>
    <cellStyle name="Normal 9 4" xfId="213"/>
    <cellStyle name="Normal 9 5" xfId="214"/>
    <cellStyle name="Normal 9 6" xfId="215"/>
    <cellStyle name="Normal_1111111" xfId="251"/>
    <cellStyle name="Normal_Artchut-2_plotina 3 2" xfId="5"/>
    <cellStyle name="Normal_Asfalt  2" xfId="250"/>
    <cellStyle name="Normal_Asfalt  2 2" xfId="252"/>
    <cellStyle name="Normal_Haykashen dproc  2" xfId="249"/>
    <cellStyle name="Акцент1" xfId="216"/>
    <cellStyle name="Акцент2" xfId="217"/>
    <cellStyle name="Акцент3" xfId="218"/>
    <cellStyle name="Акцент4" xfId="219"/>
    <cellStyle name="Акцент5" xfId="220"/>
    <cellStyle name="Акцент6" xfId="221"/>
    <cellStyle name="Ввод " xfId="222"/>
    <cellStyle name="Вывод" xfId="223"/>
    <cellStyle name="Вычисление" xfId="224"/>
    <cellStyle name="Денежный 2" xfId="225"/>
    <cellStyle name="Заголовок 1" xfId="226"/>
    <cellStyle name="Заголовок 2" xfId="227"/>
    <cellStyle name="Заголовок 3" xfId="228"/>
    <cellStyle name="Заголовок 4" xfId="229"/>
    <cellStyle name="Итог" xfId="230"/>
    <cellStyle name="Контрольная ячейка" xfId="231"/>
    <cellStyle name="Название" xfId="232"/>
    <cellStyle name="Нейтральный" xfId="233"/>
    <cellStyle name="Обычный 2" xfId="9"/>
    <cellStyle name="Обычный 2 2" xfId="234"/>
    <cellStyle name="Обычный 2 2 2" xfId="235"/>
    <cellStyle name="Обычный 2 3" xfId="236"/>
    <cellStyle name="Обычный 3" xfId="237"/>
    <cellStyle name="Обычный 3 2" xfId="238"/>
    <cellStyle name="Плохой" xfId="239"/>
    <cellStyle name="Пояснение" xfId="240"/>
    <cellStyle name="Примечание" xfId="241"/>
    <cellStyle name="Примечание 2" xfId="242"/>
    <cellStyle name="Связанная ячейка" xfId="243"/>
    <cellStyle name="Текст предупреждения" xfId="244"/>
    <cellStyle name="Финансовый 2" xfId="245"/>
    <cellStyle name="Хороший" xfId="24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1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1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1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1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1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2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2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2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2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2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2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2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2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2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2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3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3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3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3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3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3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3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3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3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3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4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4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4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4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4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4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4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4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4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4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5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5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5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5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5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5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5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5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5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5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6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6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6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6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6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6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6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6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6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6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7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7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7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7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7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7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7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7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7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7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8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8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8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8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8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8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8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8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8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8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9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9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9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9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9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9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9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9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9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9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10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10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10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0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0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10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10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0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10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0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1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11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11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1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11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1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1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11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11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1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12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2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2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12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12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2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12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2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2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2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3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3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3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3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3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3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3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3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3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3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4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4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14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14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4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4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4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14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4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4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15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5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5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15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5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5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15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15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5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15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6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6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16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6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6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16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6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6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16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6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7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17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17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7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17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7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7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17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17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7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18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18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18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8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8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18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18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18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8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8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19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19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19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19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9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9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19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9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19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9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20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20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20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20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20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20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20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20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20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20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21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21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21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21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21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21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21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21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21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21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22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22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22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22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22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22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22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22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22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22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23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23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23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23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23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23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23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23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23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23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24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24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24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24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24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24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24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24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24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24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25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25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25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25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25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25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25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25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25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25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26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26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26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26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26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26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26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26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26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26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27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27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27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27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27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27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27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27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27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27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28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28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28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28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28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28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28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28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28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28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29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29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29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29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29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29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29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29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29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29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30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30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30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30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30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30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30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30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30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30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31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31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31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31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31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31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31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31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31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31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32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32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32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32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32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32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32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32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32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32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33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33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33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33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33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33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33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33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33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33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34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34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34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34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34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34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34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34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34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34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35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35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35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35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35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35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35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35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35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35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36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36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36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36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36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36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36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36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36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36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37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37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37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37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37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37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37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37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37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37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38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38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38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38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38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38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38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38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38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38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39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39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39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39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39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39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39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39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39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39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40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40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40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40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40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40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40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40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40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40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41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41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41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41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41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41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41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41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41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41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42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42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42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42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42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42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42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42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42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42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43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43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43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43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43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43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43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43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43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43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44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44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44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44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44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44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44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44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44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44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45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45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45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45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45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45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45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45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45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45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46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46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46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46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46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46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46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46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46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46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47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47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47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47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47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47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47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47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47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47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48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48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48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48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48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48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48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48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48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48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49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49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49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49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49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49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49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49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49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49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50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50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50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50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50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50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50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50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50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50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51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51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51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51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51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51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51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51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51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51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52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52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52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52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52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52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52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52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52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52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53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53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53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53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53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53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53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53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53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53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54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54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54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54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54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54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54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54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54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54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55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55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55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55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55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55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55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55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55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55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56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56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56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56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56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56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56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56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56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56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57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57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57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57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57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57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57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57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57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57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58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58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58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58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58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58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58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58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58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58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59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59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59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59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59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59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59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59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59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59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60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60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60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60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60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60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60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60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60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60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61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61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61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61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61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61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61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61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61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61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62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62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62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62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62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62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62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62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62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62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63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63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63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63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63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63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63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63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63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63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64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64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64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64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64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64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64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64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64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64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65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65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65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65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65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65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65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65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65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65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66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66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66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66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66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66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66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66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66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66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67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67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67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67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67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67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67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67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67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67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68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68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68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68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68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68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68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68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68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68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69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69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69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69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69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69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69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69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69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69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70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70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70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70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70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70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70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70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70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70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71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71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71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71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71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71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142300</xdr:rowOff>
    </xdr:to>
    <xdr:pic>
      <xdr:nvPicPr>
        <xdr:cNvPr id="71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39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71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71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71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72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72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72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72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72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72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142300</xdr:rowOff>
    </xdr:to>
    <xdr:pic>
      <xdr:nvPicPr>
        <xdr:cNvPr id="72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39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142300</xdr:rowOff>
    </xdr:to>
    <xdr:pic>
      <xdr:nvPicPr>
        <xdr:cNvPr id="72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39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72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72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73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73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73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73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73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73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73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142300</xdr:rowOff>
    </xdr:to>
    <xdr:pic>
      <xdr:nvPicPr>
        <xdr:cNvPr id="73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39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73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73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74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74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142300</xdr:rowOff>
    </xdr:to>
    <xdr:pic>
      <xdr:nvPicPr>
        <xdr:cNvPr id="74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39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74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74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74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74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74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74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142300</xdr:rowOff>
    </xdr:to>
    <xdr:pic>
      <xdr:nvPicPr>
        <xdr:cNvPr id="74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39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75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142300</xdr:rowOff>
    </xdr:to>
    <xdr:pic>
      <xdr:nvPicPr>
        <xdr:cNvPr id="75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39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75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75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75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75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75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75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142300</xdr:rowOff>
    </xdr:to>
    <xdr:pic>
      <xdr:nvPicPr>
        <xdr:cNvPr id="75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39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75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142300</xdr:rowOff>
    </xdr:to>
    <xdr:pic>
      <xdr:nvPicPr>
        <xdr:cNvPr id="76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39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76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76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76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76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76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76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142300</xdr:rowOff>
    </xdr:to>
    <xdr:pic>
      <xdr:nvPicPr>
        <xdr:cNvPr id="76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39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76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142300</xdr:rowOff>
    </xdr:to>
    <xdr:pic>
      <xdr:nvPicPr>
        <xdr:cNvPr id="76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39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77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77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77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77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77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77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77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77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77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77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142300</xdr:rowOff>
    </xdr:to>
    <xdr:pic>
      <xdr:nvPicPr>
        <xdr:cNvPr id="78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39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78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142300</xdr:rowOff>
    </xdr:to>
    <xdr:pic>
      <xdr:nvPicPr>
        <xdr:cNvPr id="78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39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78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78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78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78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78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78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142300</xdr:rowOff>
    </xdr:to>
    <xdr:pic>
      <xdr:nvPicPr>
        <xdr:cNvPr id="78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39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79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142300</xdr:rowOff>
    </xdr:to>
    <xdr:pic>
      <xdr:nvPicPr>
        <xdr:cNvPr id="79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39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79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79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79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79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79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79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79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79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80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80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142300</xdr:rowOff>
    </xdr:to>
    <xdr:pic>
      <xdr:nvPicPr>
        <xdr:cNvPr id="80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39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80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142300</xdr:rowOff>
    </xdr:to>
    <xdr:pic>
      <xdr:nvPicPr>
        <xdr:cNvPr id="80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39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80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80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80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80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80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142300</xdr:rowOff>
    </xdr:to>
    <xdr:pic>
      <xdr:nvPicPr>
        <xdr:cNvPr id="81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39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81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142300</xdr:rowOff>
    </xdr:to>
    <xdr:pic>
      <xdr:nvPicPr>
        <xdr:cNvPr id="81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39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142300</xdr:rowOff>
    </xdr:to>
    <xdr:pic>
      <xdr:nvPicPr>
        <xdr:cNvPr id="81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39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142300</xdr:rowOff>
    </xdr:to>
    <xdr:pic>
      <xdr:nvPicPr>
        <xdr:cNvPr id="81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39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81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81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142300</xdr:rowOff>
    </xdr:to>
    <xdr:pic>
      <xdr:nvPicPr>
        <xdr:cNvPr id="81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39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142300</xdr:rowOff>
    </xdr:to>
    <xdr:pic>
      <xdr:nvPicPr>
        <xdr:cNvPr id="81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39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81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142300</xdr:rowOff>
    </xdr:to>
    <xdr:pic>
      <xdr:nvPicPr>
        <xdr:cNvPr id="82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39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82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82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142300</xdr:rowOff>
    </xdr:to>
    <xdr:pic>
      <xdr:nvPicPr>
        <xdr:cNvPr id="82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39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142300</xdr:rowOff>
    </xdr:to>
    <xdr:pic>
      <xdr:nvPicPr>
        <xdr:cNvPr id="82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39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82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142300</xdr:rowOff>
    </xdr:to>
    <xdr:pic>
      <xdr:nvPicPr>
        <xdr:cNvPr id="82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39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82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82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142300</xdr:rowOff>
    </xdr:to>
    <xdr:pic>
      <xdr:nvPicPr>
        <xdr:cNvPr id="82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39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142300</xdr:rowOff>
    </xdr:to>
    <xdr:pic>
      <xdr:nvPicPr>
        <xdr:cNvPr id="83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39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83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142300</xdr:rowOff>
    </xdr:to>
    <xdr:pic>
      <xdr:nvPicPr>
        <xdr:cNvPr id="83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39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83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83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142300</xdr:rowOff>
    </xdr:to>
    <xdr:pic>
      <xdr:nvPicPr>
        <xdr:cNvPr id="83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39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142300</xdr:rowOff>
    </xdr:to>
    <xdr:pic>
      <xdr:nvPicPr>
        <xdr:cNvPr id="83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39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83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142300</xdr:rowOff>
    </xdr:to>
    <xdr:pic>
      <xdr:nvPicPr>
        <xdr:cNvPr id="83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39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83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84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84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84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84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84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84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84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84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84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84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85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85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85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85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85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85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85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85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85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85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86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86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86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86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86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86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86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86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86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86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87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87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87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87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87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87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87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87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87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87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88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88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88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88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88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88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88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88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88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88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94675</xdr:rowOff>
    </xdr:to>
    <xdr:pic>
      <xdr:nvPicPr>
        <xdr:cNvPr id="89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763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66100</xdr:rowOff>
    </xdr:to>
    <xdr:pic>
      <xdr:nvPicPr>
        <xdr:cNvPr id="89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477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89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89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89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89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89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89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89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89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90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90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90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90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90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90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90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90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90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90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91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91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91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91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91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91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91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91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91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91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92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92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92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92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92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92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92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92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92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92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93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93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93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93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93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93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93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93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93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93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94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94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94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94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94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94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94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94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94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94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95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95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95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95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95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95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95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95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95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95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96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96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96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96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96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96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96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96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96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96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97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97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97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97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97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97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97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97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97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97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98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98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98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98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98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98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98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98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98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98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99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99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99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99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99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99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99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99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99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99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00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100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100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00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100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00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00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100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100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00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101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01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01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101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101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01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148254</xdr:rowOff>
    </xdr:to>
    <xdr:pic>
      <xdr:nvPicPr>
        <xdr:cNvPr id="101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329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01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01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01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02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02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02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02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02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02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02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02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02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02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03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03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103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103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03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03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03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103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03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03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104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04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04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104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04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04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104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104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04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104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05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05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105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05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05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105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05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05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105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05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06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106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106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06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106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06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06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106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100629</xdr:rowOff>
    </xdr:to>
    <xdr:pic>
      <xdr:nvPicPr>
        <xdr:cNvPr id="106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22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72054</xdr:rowOff>
    </xdr:to>
    <xdr:pic>
      <xdr:nvPicPr>
        <xdr:cNvPr id="106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536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07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07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07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07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07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07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07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07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07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07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08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08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08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08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08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08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08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08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08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08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09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09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09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09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09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09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09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09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09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09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0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0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0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0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10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0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0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0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0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0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1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1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11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11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1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1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1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1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11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1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2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12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12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2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2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2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2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12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2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2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3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3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3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3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13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13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3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3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3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3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14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4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4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14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14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4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4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4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4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14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5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5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5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5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5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5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5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15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5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5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6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6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6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6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6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16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6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16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6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6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7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17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17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7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7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17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7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17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17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7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8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18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8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18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18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8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8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18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8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18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19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9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9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19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19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19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19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19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19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19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20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20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20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20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20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20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20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20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20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20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21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21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21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21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21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21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21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21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21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21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22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22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22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22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22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22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22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22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22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22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23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23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23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23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23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23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23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23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23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23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24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24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24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24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24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24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180975</xdr:rowOff>
    </xdr:to>
    <xdr:pic>
      <xdr:nvPicPr>
        <xdr:cNvPr id="124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7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91</xdr:row>
      <xdr:rowOff>164224</xdr:rowOff>
    </xdr:to>
    <xdr:pic>
      <xdr:nvPicPr>
        <xdr:cNvPr id="124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24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24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25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25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25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25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25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25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25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25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25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25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26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26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26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26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26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26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26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26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26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26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27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27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27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27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27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27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27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27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27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27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28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28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28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28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28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28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28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28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28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28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29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29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29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29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29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29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29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29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29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29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0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0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0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0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0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0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0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0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0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0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1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1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1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1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1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1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1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1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1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1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2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2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2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2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2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2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2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2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2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2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3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3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3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3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3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3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3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3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3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3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4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4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4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4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4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4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4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4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4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4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5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5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5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5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5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5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5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5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5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5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6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6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6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6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6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6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6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6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6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6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7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7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7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7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7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7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7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7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7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7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8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8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8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8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8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8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8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8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8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8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9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9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9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9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9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9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9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9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9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39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40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40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40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40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40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40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40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40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40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40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41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41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41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41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41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41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41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41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41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41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42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42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42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42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42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104322</xdr:rowOff>
    </xdr:to>
    <xdr:pic>
      <xdr:nvPicPr>
        <xdr:cNvPr id="142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1971" cy="285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2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2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2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2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3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3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3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3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3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3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3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3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3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3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4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4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4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4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4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4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4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4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4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4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5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5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5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5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5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5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5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5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5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5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6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6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6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6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6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6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6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6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6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6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7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7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7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7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7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7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7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7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7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7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8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8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8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8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8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8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8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8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8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8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9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9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9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9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9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9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9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9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9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49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0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0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0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0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0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0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0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0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0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0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1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1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1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1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1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1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1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1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1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1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2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2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2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2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2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2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2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2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2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2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3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3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3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3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3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3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3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3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3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3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4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4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4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4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4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4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4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4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4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4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5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5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5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5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5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5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5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5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5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5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6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6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6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6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6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6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6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6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6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6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7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7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7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7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7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7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7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7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7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7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8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8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8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8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8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8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8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8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8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8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9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9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9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9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9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9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9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9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9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59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60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60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60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88641</xdr:rowOff>
    </xdr:to>
    <xdr:pic>
      <xdr:nvPicPr>
        <xdr:cNvPr id="160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0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0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0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0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60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60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0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1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1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61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61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1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1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1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1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61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61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2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62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2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62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62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2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2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2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2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2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3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3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3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3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3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3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3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3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63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3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4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4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4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4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4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4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64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64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4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4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5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5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65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5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5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65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65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5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5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5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6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66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6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6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6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6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6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6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66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66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7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7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7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7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67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7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7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67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67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7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8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8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8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68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8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8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8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8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8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8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9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69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9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9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9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9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9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9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69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69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70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70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70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70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70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70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70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70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70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70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71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71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71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71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71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71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71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71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71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71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72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72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72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72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72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72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72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72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72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72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73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73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73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73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73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73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73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73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73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73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74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74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74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74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74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74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74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74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74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74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75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75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75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75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75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75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75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75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75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75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76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76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76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76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76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76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76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76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76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76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77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77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77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77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77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77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77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77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77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77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113643</xdr:rowOff>
    </xdr:to>
    <xdr:pic>
      <xdr:nvPicPr>
        <xdr:cNvPr id="178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752475</xdr:colOff>
      <xdr:row>91</xdr:row>
      <xdr:rowOff>0</xdr:rowOff>
    </xdr:from>
    <xdr:to>
      <xdr:col>1</xdr:col>
      <xdr:colOff>0</xdr:colOff>
      <xdr:row>92</xdr:row>
      <xdr:rowOff>94593</xdr:rowOff>
    </xdr:to>
    <xdr:pic>
      <xdr:nvPicPr>
        <xdr:cNvPr id="178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328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78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78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78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78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78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78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78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78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79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79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79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79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79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79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79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79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79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79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0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0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0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0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0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0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0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0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0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0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1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1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1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1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1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1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1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1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1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1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2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2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2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2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2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2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2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2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2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2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3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3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3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3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3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3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3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3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3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3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4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4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4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4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4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4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4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4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4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4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5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5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5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5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5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5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5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5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5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5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6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6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6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6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6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6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6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6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6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6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7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7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7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7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7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7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7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7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7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7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8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8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8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8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8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8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8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8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8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8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9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9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9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9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9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9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9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9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9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89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90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90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90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90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90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90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90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90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90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90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91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91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91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91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91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91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91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91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91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91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92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92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92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92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92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92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92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92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92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92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93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93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93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93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93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93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93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93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93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93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94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94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94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94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94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94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94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94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94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94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950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951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952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953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954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955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956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957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958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752475</xdr:colOff>
      <xdr:row>91</xdr:row>
      <xdr:rowOff>0</xdr:rowOff>
    </xdr:from>
    <xdr:ext cx="0" cy="288253"/>
    <xdr:pic>
      <xdr:nvPicPr>
        <xdr:cNvPr id="1959" name="Picture 1" descr="A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B"/>
            </a:clrFrom>
            <a:clrTo>
              <a:srgbClr val="FFFFFB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18078450"/>
          <a:ext cx="0" cy="2882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I92"/>
  <sheetViews>
    <sheetView tabSelected="1" view="pageBreakPreview" topLeftCell="A39" zoomScale="145" zoomScaleNormal="115" zoomScaleSheetLayoutView="145" workbookViewId="0">
      <selection activeCell="C91" sqref="C91"/>
    </sheetView>
  </sheetViews>
  <sheetFormatPr defaultRowHeight="15"/>
  <cols>
    <col min="1" max="1" width="3.42578125" style="147" customWidth="1"/>
    <col min="2" max="2" width="10.5703125" style="30" hidden="1" customWidth="1"/>
    <col min="3" max="3" width="57.42578125" style="97" customWidth="1"/>
    <col min="4" max="4" width="5.28515625" style="46" customWidth="1"/>
    <col min="5" max="5" width="6" style="46" customWidth="1"/>
    <col min="6" max="6" width="3.42578125" style="57" hidden="1" customWidth="1"/>
    <col min="7" max="7" width="4.5703125" style="57" hidden="1" customWidth="1"/>
    <col min="8" max="8" width="3.7109375" style="57" hidden="1" customWidth="1"/>
    <col min="9" max="9" width="4.7109375" style="57" hidden="1" customWidth="1"/>
    <col min="10" max="10" width="4.5703125" style="57" hidden="1" customWidth="1"/>
    <col min="11" max="11" width="5.5703125" style="57" hidden="1" customWidth="1"/>
    <col min="12" max="12" width="8.140625" style="143" hidden="1" customWidth="1"/>
    <col min="13" max="13" width="7" style="34" hidden="1" customWidth="1"/>
    <col min="14" max="14" width="2" style="34" hidden="1" customWidth="1"/>
    <col min="15" max="15" width="3.5703125" style="34" hidden="1" customWidth="1"/>
    <col min="16" max="16" width="4.28515625" style="46" hidden="1" customWidth="1"/>
    <col min="17" max="17" width="4.140625" style="61" hidden="1" customWidth="1"/>
    <col min="18" max="18" width="3.28515625" style="34" hidden="1" customWidth="1"/>
    <col min="19" max="19" width="1.140625" style="34" hidden="1" customWidth="1"/>
    <col min="20" max="20" width="2.5703125" style="34" hidden="1" customWidth="1"/>
    <col min="21" max="21" width="5.85546875" style="47" hidden="1" customWidth="1"/>
    <col min="22" max="22" width="12.28515625" style="34" customWidth="1"/>
    <col min="23" max="23" width="10.140625" style="34" bestFit="1" customWidth="1"/>
    <col min="24" max="24" width="8.85546875" style="29" customWidth="1"/>
    <col min="25" max="25" width="15.28515625" style="29" bestFit="1" customWidth="1"/>
    <col min="26" max="26" width="21.140625" style="29" bestFit="1" customWidth="1"/>
    <col min="27" max="27" width="17" style="29" bestFit="1" customWidth="1"/>
    <col min="28" max="28" width="18.42578125" style="29" bestFit="1" customWidth="1"/>
    <col min="29" max="29" width="19.28515625" style="29" bestFit="1" customWidth="1"/>
    <col min="30" max="35" width="11.7109375" style="29" customWidth="1"/>
    <col min="36" max="16384" width="9.140625" style="29"/>
  </cols>
  <sheetData>
    <row r="1" spans="1:35" s="89" customFormat="1">
      <c r="A1" s="148"/>
      <c r="B1" s="90"/>
      <c r="C1" s="96"/>
      <c r="D1" s="98"/>
      <c r="E1" s="98"/>
      <c r="F1" s="91"/>
      <c r="G1" s="91"/>
      <c r="H1" s="91"/>
      <c r="I1" s="91"/>
      <c r="J1" s="91"/>
      <c r="K1" s="91"/>
      <c r="L1" s="99"/>
      <c r="M1" s="100"/>
      <c r="N1" s="100"/>
      <c r="O1" s="100"/>
      <c r="P1" s="100"/>
      <c r="Q1" s="100"/>
      <c r="R1" s="100"/>
      <c r="S1" s="100"/>
      <c r="T1" s="100"/>
      <c r="U1" s="101"/>
      <c r="V1" s="327" t="e">
        <f>+#REF!</f>
        <v>#REF!</v>
      </c>
      <c r="W1" s="327"/>
    </row>
    <row r="2" spans="1:35" s="93" customFormat="1" ht="45" customHeight="1">
      <c r="A2" s="328" t="s">
        <v>104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328"/>
      <c r="M2" s="328"/>
      <c r="N2" s="328"/>
      <c r="O2" s="328"/>
      <c r="P2" s="328"/>
      <c r="Q2" s="328"/>
      <c r="R2" s="328"/>
      <c r="S2" s="328"/>
      <c r="T2" s="328"/>
      <c r="U2" s="328"/>
      <c r="V2" s="328"/>
      <c r="W2" s="328"/>
      <c r="X2" s="92"/>
    </row>
    <row r="3" spans="1:35" s="95" customFormat="1">
      <c r="A3" s="329" t="s">
        <v>84</v>
      </c>
      <c r="B3" s="329"/>
      <c r="C3" s="329"/>
      <c r="D3" s="329"/>
      <c r="E3" s="329"/>
      <c r="F3" s="329"/>
      <c r="G3" s="329"/>
      <c r="H3" s="329"/>
      <c r="I3" s="329"/>
      <c r="J3" s="329"/>
      <c r="K3" s="329"/>
      <c r="L3" s="329"/>
      <c r="M3" s="329"/>
      <c r="N3" s="329"/>
      <c r="O3" s="329"/>
      <c r="P3" s="329"/>
      <c r="Q3" s="329"/>
      <c r="R3" s="329"/>
      <c r="S3" s="329"/>
      <c r="T3" s="329"/>
      <c r="U3" s="329"/>
      <c r="V3" s="329"/>
      <c r="W3" s="329"/>
      <c r="X3" s="94"/>
      <c r="Y3" s="94"/>
    </row>
    <row r="4" spans="1:35" s="1" customFormat="1" ht="67.5" hidden="1" customHeight="1">
      <c r="A4" s="260" t="s">
        <v>1</v>
      </c>
      <c r="B4" s="260"/>
      <c r="C4" s="260"/>
      <c r="D4" s="261" t="s">
        <v>5</v>
      </c>
      <c r="E4" s="261"/>
      <c r="F4" s="261"/>
      <c r="G4" s="261"/>
      <c r="H4" s="261"/>
      <c r="I4" s="261"/>
      <c r="J4" s="261"/>
      <c r="K4" s="261"/>
      <c r="L4" s="261"/>
      <c r="M4" s="261"/>
      <c r="N4" s="261"/>
      <c r="O4" s="261"/>
      <c r="P4" s="261"/>
      <c r="Q4" s="261"/>
      <c r="R4" s="261"/>
      <c r="S4" s="261"/>
      <c r="T4" s="32"/>
      <c r="U4" s="39"/>
      <c r="V4" s="40"/>
      <c r="W4" s="40"/>
      <c r="Y4" s="2" t="s">
        <v>2</v>
      </c>
      <c r="Z4" s="2" t="s">
        <v>3</v>
      </c>
      <c r="AA4" s="2" t="s">
        <v>4</v>
      </c>
      <c r="AB4" s="2" t="s">
        <v>5</v>
      </c>
      <c r="AC4" s="2" t="s">
        <v>6</v>
      </c>
      <c r="AD4" s="2" t="s">
        <v>7</v>
      </c>
      <c r="AE4" s="2" t="s">
        <v>8</v>
      </c>
      <c r="AF4" s="2" t="s">
        <v>9</v>
      </c>
      <c r="AG4" s="2" t="s">
        <v>10</v>
      </c>
      <c r="AH4" s="2" t="s">
        <v>11</v>
      </c>
      <c r="AI4" s="2" t="s">
        <v>12</v>
      </c>
    </row>
    <row r="5" spans="1:35" s="1" customFormat="1" ht="3" hidden="1" customHeight="1">
      <c r="A5" s="260"/>
      <c r="B5" s="260"/>
      <c r="C5" s="260"/>
      <c r="D5" s="36"/>
      <c r="E5" s="102"/>
      <c r="F5" s="48"/>
      <c r="G5" s="48"/>
      <c r="H5" s="48"/>
      <c r="I5" s="48"/>
      <c r="J5" s="48"/>
      <c r="K5" s="48"/>
      <c r="L5" s="103"/>
      <c r="M5" s="104"/>
      <c r="N5" s="16"/>
      <c r="O5" s="16"/>
      <c r="P5" s="16"/>
      <c r="Q5" s="58"/>
      <c r="R5" s="16"/>
      <c r="S5" s="16"/>
      <c r="T5" s="32"/>
      <c r="U5" s="39"/>
      <c r="V5" s="40"/>
      <c r="W5" s="40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</row>
    <row r="6" spans="1:35" s="1" customFormat="1" hidden="1">
      <c r="A6" s="144"/>
      <c r="B6" s="4"/>
      <c r="C6" s="5"/>
      <c r="D6" s="16"/>
      <c r="E6" s="16"/>
      <c r="F6" s="49"/>
      <c r="G6" s="49"/>
      <c r="H6" s="49"/>
      <c r="I6" s="49"/>
      <c r="J6" s="49"/>
      <c r="K6" s="49"/>
      <c r="L6" s="105"/>
      <c r="M6" s="16"/>
      <c r="N6" s="16"/>
      <c r="O6" s="16"/>
      <c r="P6" s="16"/>
      <c r="Q6" s="58"/>
      <c r="R6" s="16"/>
      <c r="S6" s="16"/>
      <c r="T6" s="16"/>
      <c r="U6" s="39"/>
      <c r="V6" s="40"/>
      <c r="W6" s="40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</row>
    <row r="7" spans="1:35" s="11" customFormat="1" ht="18" hidden="1">
      <c r="A7" s="145"/>
      <c r="B7" s="7"/>
      <c r="C7" s="5"/>
      <c r="D7" s="33"/>
      <c r="E7" s="106" t="s">
        <v>13</v>
      </c>
      <c r="F7" s="50"/>
      <c r="G7" s="51"/>
      <c r="H7" s="51"/>
      <c r="I7" s="51"/>
      <c r="J7" s="51"/>
      <c r="K7" s="51"/>
      <c r="L7" s="107"/>
      <c r="M7" s="108" t="s">
        <v>14</v>
      </c>
      <c r="N7" s="35"/>
      <c r="O7" s="35"/>
      <c r="P7" s="33"/>
      <c r="Q7" s="59"/>
      <c r="R7" s="33"/>
      <c r="S7" s="33"/>
      <c r="T7" s="33"/>
      <c r="U7" s="42"/>
      <c r="V7" s="43"/>
      <c r="W7" s="43"/>
      <c r="X7" s="8" t="s">
        <v>15</v>
      </c>
      <c r="Y7" s="9">
        <v>5.72</v>
      </c>
      <c r="Z7" s="9">
        <v>6.15</v>
      </c>
      <c r="AA7" s="10">
        <v>7</v>
      </c>
      <c r="AB7" s="9">
        <v>6.79</v>
      </c>
      <c r="AC7" s="9">
        <v>6.57</v>
      </c>
      <c r="AD7" s="9">
        <v>8.98</v>
      </c>
      <c r="AE7" s="9">
        <v>7.61</v>
      </c>
      <c r="AF7" s="9">
        <v>8.93</v>
      </c>
      <c r="AG7" s="9">
        <v>8.8000000000000007</v>
      </c>
      <c r="AH7" s="9">
        <v>12.9</v>
      </c>
      <c r="AI7" s="9">
        <v>13.2</v>
      </c>
    </row>
    <row r="8" spans="1:35" s="14" customFormat="1" ht="2.25" hidden="1" customHeight="1">
      <c r="A8" s="144"/>
      <c r="B8" s="12"/>
      <c r="C8" s="5"/>
      <c r="D8" s="16"/>
      <c r="E8" s="16"/>
      <c r="F8" s="49"/>
      <c r="G8" s="49"/>
      <c r="H8" s="49"/>
      <c r="I8" s="49"/>
      <c r="J8" s="49"/>
      <c r="K8" s="49"/>
      <c r="L8" s="105"/>
      <c r="M8" s="16"/>
      <c r="N8" s="16"/>
      <c r="O8" s="16"/>
      <c r="P8" s="16"/>
      <c r="Q8" s="58"/>
      <c r="R8" s="16"/>
      <c r="S8" s="16"/>
      <c r="T8" s="16"/>
      <c r="U8" s="39"/>
      <c r="V8" s="40"/>
      <c r="W8" s="40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</row>
    <row r="9" spans="1:35" s="14" customFormat="1" ht="35.25" hidden="1" customHeight="1">
      <c r="A9" s="144"/>
      <c r="B9" s="12"/>
      <c r="C9" s="5"/>
      <c r="D9" s="36"/>
      <c r="E9" s="262" t="s">
        <v>51</v>
      </c>
      <c r="F9" s="262"/>
      <c r="G9" s="262"/>
      <c r="H9" s="262"/>
      <c r="I9" s="262"/>
      <c r="J9" s="262"/>
      <c r="K9" s="262"/>
      <c r="L9" s="262"/>
      <c r="M9" s="262"/>
      <c r="N9" s="262"/>
      <c r="O9" s="262"/>
      <c r="P9" s="262"/>
      <c r="Q9" s="262"/>
      <c r="R9" s="262"/>
      <c r="S9" s="16"/>
      <c r="T9" s="16"/>
      <c r="U9" s="39"/>
      <c r="V9" s="40"/>
      <c r="W9" s="41"/>
      <c r="X9" s="8" t="s">
        <v>16</v>
      </c>
      <c r="Y9" s="15">
        <f t="shared" ref="Y9:AI9" si="0">1.02*1.05*(1+Y7/100)</f>
        <v>1.1322612000000001</v>
      </c>
      <c r="Z9" s="15">
        <f t="shared" si="0"/>
        <v>1.1368665000000002</v>
      </c>
      <c r="AA9" s="15">
        <f t="shared" si="0"/>
        <v>1.1459700000000002</v>
      </c>
      <c r="AB9" s="15">
        <f t="shared" si="0"/>
        <v>1.1437209000000004</v>
      </c>
      <c r="AC9" s="15">
        <f t="shared" si="0"/>
        <v>1.1413647000000002</v>
      </c>
      <c r="AD9" s="15">
        <f t="shared" si="0"/>
        <v>1.1671758000000003</v>
      </c>
      <c r="AE9" s="15">
        <f t="shared" si="0"/>
        <v>1.1525031000000003</v>
      </c>
      <c r="AF9" s="15">
        <f t="shared" si="0"/>
        <v>1.1666403000000001</v>
      </c>
      <c r="AG9" s="15">
        <f t="shared" si="0"/>
        <v>1.1652480000000003</v>
      </c>
      <c r="AH9" s="15">
        <f t="shared" si="0"/>
        <v>1.2091590000000001</v>
      </c>
      <c r="AI9" s="15">
        <f t="shared" si="0"/>
        <v>1.2123720000000002</v>
      </c>
    </row>
    <row r="10" spans="1:35" s="14" customFormat="1" ht="12" hidden="1" customHeight="1">
      <c r="A10" s="144"/>
      <c r="B10" s="12"/>
      <c r="C10" s="5"/>
      <c r="D10" s="16"/>
      <c r="E10" s="263" t="s">
        <v>17</v>
      </c>
      <c r="F10" s="263"/>
      <c r="G10" s="263"/>
      <c r="H10" s="263"/>
      <c r="I10" s="263"/>
      <c r="J10" s="263"/>
      <c r="K10" s="263"/>
      <c r="L10" s="263"/>
      <c r="M10" s="263"/>
      <c r="N10" s="263"/>
      <c r="O10" s="263"/>
      <c r="P10" s="263"/>
      <c r="Q10" s="263"/>
      <c r="R10" s="263"/>
      <c r="S10" s="16"/>
      <c r="T10" s="16"/>
      <c r="U10" s="39"/>
      <c r="V10" s="40"/>
      <c r="W10" s="41"/>
    </row>
    <row r="11" spans="1:35" s="14" customFormat="1" ht="0.75" hidden="1" customHeight="1">
      <c r="A11" s="144"/>
      <c r="B11" s="12"/>
      <c r="C11" s="5"/>
      <c r="D11" s="38"/>
      <c r="E11" s="16"/>
      <c r="F11" s="49"/>
      <c r="G11" s="49"/>
      <c r="H11" s="49"/>
      <c r="I11" s="49"/>
      <c r="J11" s="49"/>
      <c r="K11" s="49"/>
      <c r="L11" s="105"/>
      <c r="M11" s="16"/>
      <c r="N11" s="16"/>
      <c r="O11" s="16"/>
      <c r="P11" s="16"/>
      <c r="Q11" s="58"/>
      <c r="R11" s="38"/>
      <c r="S11" s="16"/>
      <c r="T11" s="16"/>
      <c r="U11" s="39"/>
      <c r="V11" s="40"/>
      <c r="W11" s="41"/>
    </row>
    <row r="12" spans="1:35" s="14" customFormat="1" hidden="1">
      <c r="A12" s="264" t="s">
        <v>18</v>
      </c>
      <c r="B12" s="264"/>
      <c r="C12" s="5" t="s">
        <v>50</v>
      </c>
      <c r="D12" s="16"/>
      <c r="E12" s="16"/>
      <c r="F12" s="49"/>
      <c r="G12" s="49"/>
      <c r="H12" s="49"/>
      <c r="I12" s="49"/>
      <c r="J12" s="49"/>
      <c r="K12" s="49"/>
      <c r="L12" s="105"/>
      <c r="M12" s="16"/>
      <c r="N12" s="16"/>
      <c r="O12" s="36" t="s">
        <v>19</v>
      </c>
      <c r="P12" s="265" t="e">
        <f>+#REF!</f>
        <v>#REF!</v>
      </c>
      <c r="Q12" s="265"/>
      <c r="R12" s="265"/>
      <c r="S12" s="6" t="s">
        <v>0</v>
      </c>
      <c r="T12" s="16"/>
      <c r="U12" s="39"/>
      <c r="V12" s="40"/>
      <c r="W12" s="41"/>
    </row>
    <row r="13" spans="1:35" s="14" customFormat="1" ht="4.5" hidden="1" customHeight="1">
      <c r="A13" s="73"/>
      <c r="B13" s="17"/>
      <c r="C13" s="18"/>
      <c r="D13" s="109"/>
      <c r="E13" s="299"/>
      <c r="F13" s="299"/>
      <c r="G13" s="299"/>
      <c r="H13" s="49"/>
      <c r="I13" s="49"/>
      <c r="J13" s="49"/>
      <c r="K13" s="49"/>
      <c r="L13" s="105"/>
      <c r="M13" s="16"/>
      <c r="N13" s="16"/>
      <c r="O13" s="36"/>
      <c r="P13" s="265"/>
      <c r="Q13" s="265"/>
      <c r="R13" s="265"/>
      <c r="S13" s="6"/>
      <c r="T13" s="6"/>
      <c r="U13" s="37"/>
      <c r="V13" s="40"/>
      <c r="W13" s="41"/>
    </row>
    <row r="14" spans="1:35" s="14" customFormat="1" hidden="1">
      <c r="A14" s="146" t="s">
        <v>20</v>
      </c>
      <c r="B14" s="19"/>
      <c r="C14" s="20"/>
      <c r="D14" s="266">
        <v>205880</v>
      </c>
      <c r="E14" s="266"/>
      <c r="F14" s="266"/>
      <c r="G14" s="52"/>
      <c r="H14" s="53"/>
      <c r="I14" s="53" t="s">
        <v>21</v>
      </c>
      <c r="J14" s="52"/>
      <c r="K14" s="52"/>
      <c r="L14" s="110" t="s">
        <v>22</v>
      </c>
      <c r="M14" s="23" t="s">
        <v>23</v>
      </c>
      <c r="N14" s="296">
        <v>1.1437209000000004</v>
      </c>
      <c r="O14" s="296"/>
      <c r="P14" s="296"/>
      <c r="Q14" s="60"/>
      <c r="R14" s="23"/>
      <c r="S14" s="21"/>
      <c r="T14" s="21"/>
      <c r="U14" s="44"/>
      <c r="V14" s="45"/>
      <c r="W14" s="41"/>
    </row>
    <row r="15" spans="1:35" s="14" customFormat="1" ht="7.5" hidden="1" customHeight="1">
      <c r="A15" s="146"/>
      <c r="B15" s="19"/>
      <c r="C15" s="22"/>
      <c r="D15" s="111"/>
      <c r="E15" s="23"/>
      <c r="F15" s="54"/>
      <c r="G15" s="55"/>
      <c r="H15" s="56"/>
      <c r="I15" s="56"/>
      <c r="J15" s="55"/>
      <c r="K15" s="55"/>
      <c r="L15" s="110"/>
      <c r="M15" s="21"/>
      <c r="N15" s="112"/>
      <c r="O15" s="21"/>
      <c r="P15" s="21"/>
      <c r="Q15" s="60"/>
      <c r="R15" s="23"/>
      <c r="S15" s="21"/>
      <c r="T15" s="21"/>
      <c r="U15" s="44"/>
      <c r="V15" s="45"/>
      <c r="W15" s="41"/>
    </row>
    <row r="16" spans="1:35" s="14" customFormat="1" ht="15.75" hidden="1" customHeight="1">
      <c r="A16" s="267" t="s">
        <v>24</v>
      </c>
      <c r="B16" s="268"/>
      <c r="C16" s="268"/>
      <c r="D16" s="113"/>
      <c r="E16" s="263" t="s">
        <v>25</v>
      </c>
      <c r="F16" s="263"/>
      <c r="G16" s="263"/>
      <c r="H16" s="263"/>
      <c r="I16" s="263"/>
      <c r="J16" s="297">
        <v>1901.89</v>
      </c>
      <c r="K16" s="298"/>
      <c r="L16" s="298"/>
      <c r="M16" s="269" t="s">
        <v>26</v>
      </c>
      <c r="N16" s="269"/>
      <c r="O16" s="269"/>
      <c r="P16" s="269"/>
      <c r="Q16" s="297">
        <v>2593.21</v>
      </c>
      <c r="R16" s="298"/>
      <c r="S16" s="298"/>
      <c r="T16" s="74"/>
      <c r="U16" s="75"/>
      <c r="V16" s="45"/>
      <c r="W16" s="65"/>
      <c r="X16" s="65"/>
      <c r="Y16" s="65"/>
      <c r="Z16" s="65"/>
      <c r="AA16" s="65"/>
      <c r="AB16" s="65"/>
      <c r="AC16" s="65"/>
      <c r="AD16" s="65"/>
      <c r="AE16" s="65"/>
      <c r="AF16" s="65"/>
    </row>
    <row r="17" spans="1:33" s="1" customFormat="1" ht="49.5" customHeight="1" thickBot="1">
      <c r="A17" s="144"/>
      <c r="B17" s="4"/>
      <c r="C17" s="5"/>
      <c r="D17" s="16"/>
      <c r="E17" s="16"/>
      <c r="F17" s="49"/>
      <c r="G17" s="49"/>
      <c r="H17" s="49"/>
      <c r="I17" s="270"/>
      <c r="J17" s="270"/>
      <c r="K17" s="270"/>
      <c r="L17" s="105"/>
      <c r="M17" s="16"/>
      <c r="N17" s="16"/>
      <c r="O17" s="16"/>
      <c r="P17" s="16"/>
      <c r="Q17" s="58"/>
      <c r="R17" s="38"/>
      <c r="S17" s="16"/>
      <c r="T17" s="16"/>
      <c r="U17" s="39">
        <f>+D14/35000*7.5</f>
        <v>44.117142857142859</v>
      </c>
      <c r="V17" s="114">
        <f>1.133*1.03*1.0075*1.004</f>
        <v>1.1804453947000002</v>
      </c>
      <c r="W17" s="84"/>
      <c r="X17" s="65"/>
      <c r="Y17" s="65"/>
      <c r="Z17" s="65"/>
      <c r="AA17" s="65"/>
      <c r="AB17" s="65"/>
      <c r="AC17" s="65"/>
      <c r="AD17" s="65"/>
      <c r="AE17" s="65"/>
      <c r="AF17" s="65"/>
    </row>
    <row r="18" spans="1:33" s="24" customFormat="1" ht="18" customHeight="1" thickTop="1">
      <c r="A18" s="271" t="s">
        <v>27</v>
      </c>
      <c r="B18" s="276" t="s">
        <v>28</v>
      </c>
      <c r="C18" s="221" t="s">
        <v>29</v>
      </c>
      <c r="D18" s="224" t="s">
        <v>30</v>
      </c>
      <c r="E18" s="224" t="s">
        <v>31</v>
      </c>
      <c r="F18" s="232" t="s">
        <v>32</v>
      </c>
      <c r="G18" s="233"/>
      <c r="H18" s="234"/>
      <c r="I18" s="232" t="s">
        <v>33</v>
      </c>
      <c r="J18" s="241"/>
      <c r="K18" s="242"/>
      <c r="L18" s="252" t="s">
        <v>34</v>
      </c>
      <c r="M18" s="253"/>
      <c r="N18" s="253"/>
      <c r="O18" s="253"/>
      <c r="P18" s="253"/>
      <c r="Q18" s="254"/>
      <c r="R18" s="224" t="s">
        <v>35</v>
      </c>
      <c r="S18" s="224" t="s">
        <v>36</v>
      </c>
      <c r="T18" s="249" t="s">
        <v>37</v>
      </c>
      <c r="U18" s="227" t="s">
        <v>38</v>
      </c>
      <c r="V18" s="321" t="s">
        <v>83</v>
      </c>
      <c r="W18" s="324" t="s">
        <v>37</v>
      </c>
      <c r="X18" s="63"/>
      <c r="Y18" s="63"/>
      <c r="Z18" s="63"/>
      <c r="AA18" s="63"/>
      <c r="AB18" s="63"/>
      <c r="AC18" s="63"/>
      <c r="AD18" s="63"/>
      <c r="AE18" s="63"/>
      <c r="AF18" s="63"/>
    </row>
    <row r="19" spans="1:33" s="24" customFormat="1" ht="22.5" customHeight="1">
      <c r="A19" s="272"/>
      <c r="B19" s="277"/>
      <c r="C19" s="222"/>
      <c r="D19" s="225"/>
      <c r="E19" s="225"/>
      <c r="F19" s="235"/>
      <c r="G19" s="236"/>
      <c r="H19" s="237"/>
      <c r="I19" s="243"/>
      <c r="J19" s="244"/>
      <c r="K19" s="245"/>
      <c r="L19" s="255" t="s">
        <v>39</v>
      </c>
      <c r="M19" s="258" t="s">
        <v>40</v>
      </c>
      <c r="N19" s="258" t="s">
        <v>41</v>
      </c>
      <c r="O19" s="258" t="s">
        <v>42</v>
      </c>
      <c r="P19" s="258" t="s">
        <v>35</v>
      </c>
      <c r="Q19" s="301" t="s">
        <v>43</v>
      </c>
      <c r="R19" s="225"/>
      <c r="S19" s="225"/>
      <c r="T19" s="250"/>
      <c r="U19" s="228"/>
      <c r="V19" s="322"/>
      <c r="W19" s="325"/>
      <c r="X19" s="63"/>
      <c r="Y19" s="63"/>
      <c r="Z19" s="63"/>
      <c r="AA19" s="63"/>
      <c r="AB19" s="63"/>
      <c r="AC19" s="63"/>
      <c r="AD19" s="63"/>
      <c r="AE19" s="63"/>
      <c r="AF19" s="63"/>
    </row>
    <row r="20" spans="1:33" s="24" customFormat="1" ht="22.5" customHeight="1">
      <c r="A20" s="272"/>
      <c r="B20" s="277"/>
      <c r="C20" s="222"/>
      <c r="D20" s="225"/>
      <c r="E20" s="225"/>
      <c r="F20" s="235"/>
      <c r="G20" s="236"/>
      <c r="H20" s="237"/>
      <c r="I20" s="243"/>
      <c r="J20" s="244"/>
      <c r="K20" s="245"/>
      <c r="L20" s="256"/>
      <c r="M20" s="225"/>
      <c r="N20" s="225"/>
      <c r="O20" s="225"/>
      <c r="P20" s="225"/>
      <c r="Q20" s="302"/>
      <c r="R20" s="225"/>
      <c r="S20" s="225"/>
      <c r="T20" s="250"/>
      <c r="U20" s="228"/>
      <c r="V20" s="322"/>
      <c r="W20" s="325"/>
      <c r="X20" s="65"/>
      <c r="Y20" s="65"/>
      <c r="Z20" s="65"/>
      <c r="AA20" s="65"/>
      <c r="AB20" s="65"/>
      <c r="AC20" s="65"/>
      <c r="AD20" s="65"/>
      <c r="AE20" s="65"/>
      <c r="AF20" s="65"/>
    </row>
    <row r="21" spans="1:33" s="24" customFormat="1" ht="22.5" customHeight="1">
      <c r="A21" s="272"/>
      <c r="B21" s="277"/>
      <c r="C21" s="222"/>
      <c r="D21" s="225"/>
      <c r="E21" s="225"/>
      <c r="F21" s="235"/>
      <c r="G21" s="236"/>
      <c r="H21" s="237"/>
      <c r="I21" s="243"/>
      <c r="J21" s="244"/>
      <c r="K21" s="245"/>
      <c r="L21" s="256"/>
      <c r="M21" s="225"/>
      <c r="N21" s="225"/>
      <c r="O21" s="225"/>
      <c r="P21" s="225"/>
      <c r="Q21" s="302"/>
      <c r="R21" s="225"/>
      <c r="S21" s="225"/>
      <c r="T21" s="250"/>
      <c r="U21" s="228"/>
      <c r="V21" s="322"/>
      <c r="W21" s="325"/>
      <c r="X21" s="65"/>
      <c r="Y21" s="65"/>
      <c r="Z21" s="65"/>
      <c r="AA21" s="65"/>
      <c r="AB21" s="65"/>
      <c r="AC21" s="65"/>
      <c r="AD21" s="65"/>
      <c r="AE21" s="65"/>
      <c r="AF21" s="65"/>
      <c r="AG21" s="25"/>
    </row>
    <row r="22" spans="1:33" s="24" customFormat="1" ht="22.5" customHeight="1">
      <c r="A22" s="273"/>
      <c r="B22" s="278"/>
      <c r="C22" s="223"/>
      <c r="D22" s="226"/>
      <c r="E22" s="226"/>
      <c r="F22" s="238"/>
      <c r="G22" s="239"/>
      <c r="H22" s="240"/>
      <c r="I22" s="246"/>
      <c r="J22" s="247"/>
      <c r="K22" s="248"/>
      <c r="L22" s="257"/>
      <c r="M22" s="226"/>
      <c r="N22" s="226"/>
      <c r="O22" s="226"/>
      <c r="P22" s="226"/>
      <c r="Q22" s="303"/>
      <c r="R22" s="226"/>
      <c r="S22" s="226"/>
      <c r="T22" s="251"/>
      <c r="U22" s="228"/>
      <c r="V22" s="323"/>
      <c r="W22" s="326"/>
      <c r="X22" s="66"/>
      <c r="Y22" s="66"/>
      <c r="Z22" s="66"/>
      <c r="AA22" s="66"/>
      <c r="AB22" s="66"/>
      <c r="AC22" s="66"/>
      <c r="AD22" s="66"/>
      <c r="AE22" s="66"/>
      <c r="AF22" s="66"/>
      <c r="AG22" s="25"/>
    </row>
    <row r="23" spans="1:33" s="26" customFormat="1" ht="15" customHeight="1">
      <c r="A23" s="76">
        <v>1</v>
      </c>
      <c r="B23" s="77">
        <v>2</v>
      </c>
      <c r="C23" s="78">
        <v>2</v>
      </c>
      <c r="D23" s="77">
        <v>3</v>
      </c>
      <c r="E23" s="78">
        <v>4</v>
      </c>
      <c r="F23" s="229">
        <v>6</v>
      </c>
      <c r="G23" s="274"/>
      <c r="H23" s="275"/>
      <c r="I23" s="229">
        <v>7</v>
      </c>
      <c r="J23" s="230"/>
      <c r="K23" s="231"/>
      <c r="L23" s="79">
        <v>8</v>
      </c>
      <c r="M23" s="78">
        <v>9</v>
      </c>
      <c r="N23" s="78">
        <v>10</v>
      </c>
      <c r="O23" s="78">
        <v>11</v>
      </c>
      <c r="P23" s="78">
        <v>12</v>
      </c>
      <c r="Q23" s="80">
        <v>13</v>
      </c>
      <c r="R23" s="81">
        <v>14</v>
      </c>
      <c r="S23" s="78">
        <v>15</v>
      </c>
      <c r="T23" s="82">
        <v>16</v>
      </c>
      <c r="U23" s="83">
        <v>17</v>
      </c>
      <c r="V23" s="85">
        <v>5</v>
      </c>
      <c r="W23" s="86">
        <v>6</v>
      </c>
      <c r="X23" s="66"/>
      <c r="Y23" s="66"/>
      <c r="Z23" s="66"/>
      <c r="AA23" s="66"/>
      <c r="AB23" s="66"/>
      <c r="AC23" s="66"/>
      <c r="AD23" s="66"/>
      <c r="AE23" s="66"/>
      <c r="AF23" s="66"/>
      <c r="AG23" s="27"/>
    </row>
    <row r="24" spans="1:33" s="65" customFormat="1" ht="27" customHeight="1">
      <c r="A24" s="287">
        <v>1</v>
      </c>
      <c r="B24" s="218" t="s">
        <v>64</v>
      </c>
      <c r="C24" s="219" t="s">
        <v>85</v>
      </c>
      <c r="D24" s="206" t="s">
        <v>80</v>
      </c>
      <c r="E24" s="300" t="e">
        <f>#REF!</f>
        <v>#REF!</v>
      </c>
      <c r="F24" s="279">
        <v>0.14199999999999999</v>
      </c>
      <c r="G24" s="279"/>
      <c r="H24" s="279"/>
      <c r="I24" s="279">
        <v>6.0000000000000001E-3</v>
      </c>
      <c r="J24" s="279"/>
      <c r="K24" s="279"/>
      <c r="L24" s="115"/>
      <c r="M24" s="115"/>
      <c r="N24" s="115"/>
      <c r="O24" s="116"/>
      <c r="P24" s="115"/>
      <c r="Q24" s="117"/>
      <c r="R24" s="118">
        <f>F25+I25</f>
        <v>0.28562764000000002</v>
      </c>
      <c r="S24" s="286">
        <f>R24+R25</f>
        <v>0.28562764000000002</v>
      </c>
      <c r="T24" s="286" t="e">
        <f>E24*S24</f>
        <v>#REF!</v>
      </c>
      <c r="U24" s="286" t="e">
        <f>R25*E24</f>
        <v>#REF!</v>
      </c>
      <c r="V24" s="87"/>
      <c r="W24" s="88"/>
      <c r="X24" s="67"/>
      <c r="Y24" s="67"/>
      <c r="Z24" s="67"/>
      <c r="AA24" s="67"/>
      <c r="AB24" s="67"/>
      <c r="AC24" s="67"/>
      <c r="AD24" s="67"/>
      <c r="AE24" s="67"/>
      <c r="AF24" s="67"/>
    </row>
    <row r="25" spans="1:33" s="65" customFormat="1" ht="12.75" hidden="1" customHeight="1">
      <c r="A25" s="287"/>
      <c r="B25" s="218"/>
      <c r="C25" s="219"/>
      <c r="D25" s="207"/>
      <c r="E25" s="300"/>
      <c r="F25" s="279">
        <f>F24*J$16/1000</f>
        <v>0.27006838</v>
      </c>
      <c r="G25" s="279"/>
      <c r="H25" s="279"/>
      <c r="I25" s="279">
        <f>I24*$Q$16/1000</f>
        <v>1.555926E-2</v>
      </c>
      <c r="J25" s="279"/>
      <c r="K25" s="279"/>
      <c r="L25" s="119"/>
      <c r="M25" s="119"/>
      <c r="N25" s="119"/>
      <c r="O25" s="116"/>
      <c r="P25" s="120"/>
      <c r="Q25" s="117"/>
      <c r="R25" s="118">
        <f>SUM(Q25:Q25)</f>
        <v>0</v>
      </c>
      <c r="S25" s="286"/>
      <c r="T25" s="286"/>
      <c r="U25" s="286"/>
      <c r="V25" s="87"/>
      <c r="W25" s="88"/>
      <c r="X25" s="67"/>
      <c r="Y25" s="67"/>
      <c r="Z25" s="67"/>
      <c r="AA25" s="67"/>
      <c r="AB25" s="67"/>
      <c r="AC25" s="67"/>
      <c r="AD25" s="67"/>
      <c r="AE25" s="67"/>
      <c r="AF25" s="67"/>
    </row>
    <row r="26" spans="1:33" s="65" customFormat="1" ht="17.25" customHeight="1">
      <c r="A26" s="287">
        <f>+A24+1</f>
        <v>2</v>
      </c>
      <c r="B26" s="218" t="s">
        <v>65</v>
      </c>
      <c r="C26" s="219" t="s">
        <v>86</v>
      </c>
      <c r="D26" s="206" t="s">
        <v>80</v>
      </c>
      <c r="E26" s="300">
        <v>39</v>
      </c>
      <c r="F26" s="279">
        <f>26.7/100</f>
        <v>0.26700000000000002</v>
      </c>
      <c r="G26" s="279"/>
      <c r="H26" s="279"/>
      <c r="I26" s="279">
        <f>10.4/100</f>
        <v>0.10400000000000001</v>
      </c>
      <c r="J26" s="279"/>
      <c r="K26" s="279"/>
      <c r="L26" s="115"/>
      <c r="M26" s="115"/>
      <c r="N26" s="115"/>
      <c r="O26" s="116"/>
      <c r="P26" s="115"/>
      <c r="Q26" s="117"/>
      <c r="R26" s="118">
        <f>F27+I27</f>
        <v>0.77749847000000005</v>
      </c>
      <c r="S26" s="286">
        <f>R26+R27</f>
        <v>0.77749847000000005</v>
      </c>
      <c r="T26" s="286">
        <f>E26*S26</f>
        <v>30.322440330000003</v>
      </c>
      <c r="U26" s="286">
        <f>R27*E26</f>
        <v>0</v>
      </c>
      <c r="V26" s="87"/>
      <c r="W26" s="88"/>
      <c r="X26" s="67"/>
      <c r="Y26" s="67"/>
      <c r="Z26" s="67"/>
      <c r="AA26" s="67"/>
      <c r="AB26" s="67"/>
      <c r="AC26" s="67"/>
      <c r="AD26" s="67"/>
      <c r="AE26" s="67"/>
      <c r="AF26" s="67"/>
    </row>
    <row r="27" spans="1:33" s="65" customFormat="1" ht="12.75" hidden="1" customHeight="1">
      <c r="A27" s="287"/>
      <c r="B27" s="218"/>
      <c r="C27" s="219"/>
      <c r="D27" s="207"/>
      <c r="E27" s="300"/>
      <c r="F27" s="279">
        <f>F26*J$16/1000</f>
        <v>0.50780462999999998</v>
      </c>
      <c r="G27" s="279"/>
      <c r="H27" s="279"/>
      <c r="I27" s="279">
        <f>I26*$Q$16/1000</f>
        <v>0.26969384000000002</v>
      </c>
      <c r="J27" s="279"/>
      <c r="K27" s="279"/>
      <c r="L27" s="119"/>
      <c r="M27" s="119"/>
      <c r="N27" s="119"/>
      <c r="O27" s="116"/>
      <c r="P27" s="120"/>
      <c r="Q27" s="117"/>
      <c r="R27" s="118">
        <f>SUM(Q27:Q27)</f>
        <v>0</v>
      </c>
      <c r="S27" s="286"/>
      <c r="T27" s="286"/>
      <c r="U27" s="286"/>
      <c r="V27" s="87"/>
      <c r="W27" s="88"/>
      <c r="X27" s="67"/>
      <c r="Y27" s="67"/>
      <c r="Z27" s="67"/>
      <c r="AA27" s="67"/>
      <c r="AB27" s="67"/>
      <c r="AC27" s="67"/>
      <c r="AD27" s="67"/>
      <c r="AE27" s="67"/>
      <c r="AF27" s="67"/>
    </row>
    <row r="28" spans="1:33" s="63" customFormat="1" ht="12.75" customHeight="1">
      <c r="A28" s="287">
        <f>+A26+1</f>
        <v>3</v>
      </c>
      <c r="B28" s="218" t="s">
        <v>66</v>
      </c>
      <c r="C28" s="219" t="s">
        <v>87</v>
      </c>
      <c r="D28" s="206" t="s">
        <v>80</v>
      </c>
      <c r="E28" s="300">
        <v>39</v>
      </c>
      <c r="F28" s="286">
        <v>0.47</v>
      </c>
      <c r="G28" s="286"/>
      <c r="H28" s="286"/>
      <c r="I28" s="279"/>
      <c r="J28" s="279"/>
      <c r="K28" s="279"/>
      <c r="L28" s="115"/>
      <c r="M28" s="115"/>
      <c r="N28" s="115"/>
      <c r="O28" s="116"/>
      <c r="P28" s="115"/>
      <c r="Q28" s="117"/>
      <c r="R28" s="118">
        <f>F29+I29</f>
        <v>0.89388829999999997</v>
      </c>
      <c r="S28" s="286">
        <f>R28+R29</f>
        <v>0.89388829999999997</v>
      </c>
      <c r="T28" s="286">
        <f>E28*S28</f>
        <v>34.861643700000002</v>
      </c>
      <c r="U28" s="286">
        <f>R29*E28</f>
        <v>0</v>
      </c>
      <c r="V28" s="280"/>
      <c r="W28" s="283"/>
      <c r="X28" s="67"/>
      <c r="Y28" s="67"/>
      <c r="Z28" s="67"/>
      <c r="AA28" s="67"/>
      <c r="AB28" s="67"/>
      <c r="AC28" s="67"/>
      <c r="AD28" s="67"/>
      <c r="AE28" s="67"/>
      <c r="AF28" s="67"/>
    </row>
    <row r="29" spans="1:33" s="63" customFormat="1" ht="8.25" customHeight="1">
      <c r="A29" s="287"/>
      <c r="B29" s="218"/>
      <c r="C29" s="219"/>
      <c r="D29" s="207"/>
      <c r="E29" s="300"/>
      <c r="F29" s="286">
        <f>F28*J$16/1000</f>
        <v>0.89388829999999997</v>
      </c>
      <c r="G29" s="286"/>
      <c r="H29" s="286"/>
      <c r="I29" s="286">
        <f>I28*$Q$16/1000</f>
        <v>0</v>
      </c>
      <c r="J29" s="286"/>
      <c r="K29" s="286"/>
      <c r="L29" s="119"/>
      <c r="M29" s="119"/>
      <c r="N29" s="119"/>
      <c r="O29" s="116"/>
      <c r="P29" s="120"/>
      <c r="Q29" s="117"/>
      <c r="R29" s="118">
        <f>SUM(Q29:Q29)</f>
        <v>0</v>
      </c>
      <c r="S29" s="286"/>
      <c r="T29" s="286"/>
      <c r="U29" s="286"/>
      <c r="V29" s="282"/>
      <c r="W29" s="285"/>
      <c r="X29" s="67"/>
      <c r="Y29" s="67"/>
      <c r="Z29" s="67"/>
      <c r="AA29" s="67"/>
      <c r="AB29" s="67"/>
      <c r="AC29" s="67"/>
      <c r="AD29" s="67"/>
      <c r="AE29" s="67"/>
      <c r="AF29" s="67"/>
    </row>
    <row r="30" spans="1:33" s="65" customFormat="1" ht="17.25" customHeight="1">
      <c r="A30" s="287">
        <f>+A28+1</f>
        <v>4</v>
      </c>
      <c r="B30" s="218" t="s">
        <v>64</v>
      </c>
      <c r="C30" s="219" t="s">
        <v>88</v>
      </c>
      <c r="D30" s="304" t="s">
        <v>53</v>
      </c>
      <c r="E30" s="300">
        <v>78</v>
      </c>
      <c r="F30" s="279">
        <v>0.14199999999999999</v>
      </c>
      <c r="G30" s="279"/>
      <c r="H30" s="279"/>
      <c r="I30" s="279">
        <v>6.0000000000000001E-3</v>
      </c>
      <c r="J30" s="279"/>
      <c r="K30" s="279"/>
      <c r="L30" s="115"/>
      <c r="M30" s="115"/>
      <c r="N30" s="115"/>
      <c r="O30" s="116"/>
      <c r="P30" s="115"/>
      <c r="Q30" s="117"/>
      <c r="R30" s="118">
        <f>F31+I31</f>
        <v>0.28562764000000002</v>
      </c>
      <c r="S30" s="286">
        <f>R30+R31</f>
        <v>0.28562764000000002</v>
      </c>
      <c r="T30" s="286">
        <f>E30*S30</f>
        <v>22.278955920000001</v>
      </c>
      <c r="U30" s="286">
        <f>R31*E30</f>
        <v>0</v>
      </c>
      <c r="V30" s="87"/>
      <c r="W30" s="88"/>
      <c r="X30" s="67"/>
      <c r="Y30" s="67"/>
      <c r="Z30" s="67"/>
      <c r="AA30" s="67"/>
      <c r="AB30" s="67"/>
      <c r="AC30" s="67"/>
      <c r="AD30" s="67"/>
      <c r="AE30" s="67"/>
      <c r="AF30" s="67"/>
    </row>
    <row r="31" spans="1:33" s="65" customFormat="1" ht="12.75" hidden="1" customHeight="1">
      <c r="A31" s="287"/>
      <c r="B31" s="218"/>
      <c r="C31" s="219"/>
      <c r="D31" s="304"/>
      <c r="E31" s="300"/>
      <c r="F31" s="279">
        <f>F30*J$16/1000</f>
        <v>0.27006838</v>
      </c>
      <c r="G31" s="279"/>
      <c r="H31" s="279"/>
      <c r="I31" s="279">
        <f>I30*$Q$16/1000</f>
        <v>1.555926E-2</v>
      </c>
      <c r="J31" s="279"/>
      <c r="K31" s="279"/>
      <c r="L31" s="119"/>
      <c r="M31" s="119"/>
      <c r="N31" s="119"/>
      <c r="O31" s="116"/>
      <c r="P31" s="120"/>
      <c r="Q31" s="117"/>
      <c r="R31" s="118">
        <f>SUM(Q31:Q31)</f>
        <v>0</v>
      </c>
      <c r="S31" s="286"/>
      <c r="T31" s="286"/>
      <c r="U31" s="286"/>
      <c r="V31" s="87"/>
      <c r="W31" s="88"/>
      <c r="X31" s="67"/>
      <c r="Y31" s="67"/>
      <c r="Z31" s="67"/>
      <c r="AA31" s="67"/>
      <c r="AB31" s="67"/>
      <c r="AC31" s="67"/>
      <c r="AD31" s="67"/>
      <c r="AE31" s="67"/>
      <c r="AF31" s="67"/>
    </row>
    <row r="32" spans="1:33" s="66" customFormat="1" ht="15" customHeight="1">
      <c r="A32" s="305">
        <f>+A30+1</f>
        <v>5</v>
      </c>
      <c r="B32" s="220" t="s">
        <v>63</v>
      </c>
      <c r="C32" s="217" t="s">
        <v>89</v>
      </c>
      <c r="D32" s="306" t="s">
        <v>44</v>
      </c>
      <c r="E32" s="307">
        <v>3350</v>
      </c>
      <c r="F32" s="279">
        <v>0.81</v>
      </c>
      <c r="G32" s="279"/>
      <c r="H32" s="279"/>
      <c r="I32" s="279"/>
      <c r="J32" s="279"/>
      <c r="K32" s="279"/>
      <c r="L32" s="115"/>
      <c r="M32" s="115"/>
      <c r="N32" s="115"/>
      <c r="O32" s="121"/>
      <c r="P32" s="115"/>
      <c r="Q32" s="117"/>
      <c r="R32" s="118">
        <f>F33+I33</f>
        <v>1.5405309000000003</v>
      </c>
      <c r="S32" s="286">
        <f>R32+R33</f>
        <v>1.5405309000000003</v>
      </c>
      <c r="T32" s="286">
        <f>E32*S32</f>
        <v>5160.7785150000009</v>
      </c>
      <c r="U32" s="286">
        <f>R33*E32</f>
        <v>0</v>
      </c>
      <c r="V32" s="87"/>
      <c r="W32" s="88"/>
      <c r="X32" s="67"/>
      <c r="Y32" s="67"/>
      <c r="Z32" s="67"/>
      <c r="AA32" s="67"/>
      <c r="AB32" s="67"/>
      <c r="AC32" s="67"/>
      <c r="AD32" s="67"/>
      <c r="AE32" s="67"/>
      <c r="AF32" s="67"/>
    </row>
    <row r="33" spans="1:32" s="66" customFormat="1" ht="12.75" hidden="1" customHeight="1">
      <c r="A33" s="305"/>
      <c r="B33" s="220"/>
      <c r="C33" s="217"/>
      <c r="D33" s="306"/>
      <c r="E33" s="307"/>
      <c r="F33" s="279">
        <f>F32*J$16/1000</f>
        <v>1.5405309000000003</v>
      </c>
      <c r="G33" s="279"/>
      <c r="H33" s="279"/>
      <c r="I33" s="279">
        <f>I32*$Q$16/1000</f>
        <v>0</v>
      </c>
      <c r="J33" s="279"/>
      <c r="K33" s="279"/>
      <c r="L33" s="120"/>
      <c r="M33" s="120"/>
      <c r="N33" s="120"/>
      <c r="O33" s="122"/>
      <c r="P33" s="120"/>
      <c r="Q33" s="117"/>
      <c r="R33" s="118">
        <f>SUM(Q33:Q33)</f>
        <v>0</v>
      </c>
      <c r="S33" s="286"/>
      <c r="T33" s="286"/>
      <c r="U33" s="286"/>
      <c r="V33" s="87"/>
      <c r="W33" s="88"/>
      <c r="X33" s="67"/>
      <c r="Y33" s="67"/>
      <c r="Z33" s="67"/>
      <c r="AA33" s="67"/>
      <c r="AB33" s="67"/>
      <c r="AC33" s="67"/>
      <c r="AD33" s="67"/>
      <c r="AE33" s="67"/>
      <c r="AF33" s="67"/>
    </row>
    <row r="34" spans="1:32" s="67" customFormat="1" ht="15" customHeight="1">
      <c r="A34" s="308">
        <f>1+A32</f>
        <v>6</v>
      </c>
      <c r="B34" s="211" t="s">
        <v>67</v>
      </c>
      <c r="C34" s="214" t="s">
        <v>90</v>
      </c>
      <c r="D34" s="310" t="s">
        <v>44</v>
      </c>
      <c r="E34" s="312">
        <v>124</v>
      </c>
      <c r="F34" s="279">
        <v>7.43</v>
      </c>
      <c r="G34" s="279"/>
      <c r="H34" s="279"/>
      <c r="I34" s="279">
        <v>3.36</v>
      </c>
      <c r="J34" s="279"/>
      <c r="K34" s="279"/>
      <c r="L34" s="123"/>
      <c r="M34" s="123"/>
      <c r="N34" s="123"/>
      <c r="O34" s="116"/>
      <c r="P34" s="123"/>
      <c r="Q34" s="117"/>
      <c r="R34" s="118">
        <f>F35+I35</f>
        <v>22.844228300000001</v>
      </c>
      <c r="S34" s="286">
        <f>R34+R35</f>
        <v>72.48040579956951</v>
      </c>
      <c r="T34" s="286">
        <f>E34*S34</f>
        <v>8987.57031914662</v>
      </c>
      <c r="U34" s="286">
        <f>R35*E34</f>
        <v>6154.8860099466192</v>
      </c>
      <c r="V34" s="87"/>
      <c r="W34" s="88"/>
    </row>
    <row r="35" spans="1:32" s="67" customFormat="1" ht="12.75" hidden="1" customHeight="1">
      <c r="A35" s="309"/>
      <c r="B35" s="212"/>
      <c r="C35" s="215"/>
      <c r="D35" s="311"/>
      <c r="E35" s="313"/>
      <c r="F35" s="279">
        <f>F34*J$16/1000</f>
        <v>14.1310427</v>
      </c>
      <c r="G35" s="279"/>
      <c r="H35" s="279"/>
      <c r="I35" s="279">
        <f>I34*$Q$16/1000</f>
        <v>8.713185600000001</v>
      </c>
      <c r="J35" s="279"/>
      <c r="K35" s="279"/>
      <c r="L35" s="124" t="s">
        <v>46</v>
      </c>
      <c r="M35" s="124" t="s">
        <v>80</v>
      </c>
      <c r="N35" s="124">
        <v>1.0149999999999999</v>
      </c>
      <c r="O35" s="124">
        <f>E34*N35</f>
        <v>125.85999999999999</v>
      </c>
      <c r="P35" s="125">
        <v>25.35</v>
      </c>
      <c r="Q35" s="126">
        <f>N35*P35*$N$14</f>
        <v>29.428224687225008</v>
      </c>
      <c r="R35" s="286">
        <f>SUM(Q35:Q38)</f>
        <v>49.636177499569513</v>
      </c>
      <c r="S35" s="286"/>
      <c r="T35" s="286"/>
      <c r="U35" s="286"/>
      <c r="V35" s="87"/>
      <c r="W35" s="88"/>
    </row>
    <row r="36" spans="1:32" s="67" customFormat="1" ht="12.75" hidden="1" customHeight="1">
      <c r="A36" s="309"/>
      <c r="B36" s="212"/>
      <c r="C36" s="215"/>
      <c r="D36" s="311"/>
      <c r="E36" s="313"/>
      <c r="F36" s="279"/>
      <c r="G36" s="279"/>
      <c r="H36" s="279"/>
      <c r="I36" s="279"/>
      <c r="J36" s="279"/>
      <c r="K36" s="279"/>
      <c r="L36" s="124" t="s">
        <v>47</v>
      </c>
      <c r="M36" s="124" t="s">
        <v>79</v>
      </c>
      <c r="N36" s="124">
        <v>2.42</v>
      </c>
      <c r="O36" s="124">
        <f>E34*N36</f>
        <v>300.08</v>
      </c>
      <c r="P36" s="125">
        <v>3.5</v>
      </c>
      <c r="Q36" s="126">
        <f>N36*P36*$N$14</f>
        <v>9.6873160230000011</v>
      </c>
      <c r="R36" s="286"/>
      <c r="S36" s="286"/>
      <c r="T36" s="286"/>
      <c r="U36" s="286"/>
      <c r="V36" s="87"/>
      <c r="W36" s="88"/>
    </row>
    <row r="37" spans="1:32" s="67" customFormat="1" ht="12.75" hidden="1" customHeight="1">
      <c r="A37" s="309"/>
      <c r="B37" s="212"/>
      <c r="C37" s="215"/>
      <c r="D37" s="311"/>
      <c r="E37" s="313"/>
      <c r="F37" s="279"/>
      <c r="G37" s="279"/>
      <c r="H37" s="279"/>
      <c r="I37" s="279"/>
      <c r="J37" s="279"/>
      <c r="K37" s="279"/>
      <c r="L37" s="124" t="s">
        <v>48</v>
      </c>
      <c r="M37" s="124" t="s">
        <v>80</v>
      </c>
      <c r="N37" s="124">
        <v>6.5000000000000002E-2</v>
      </c>
      <c r="O37" s="124">
        <f>E34*N37</f>
        <v>8.06</v>
      </c>
      <c r="P37" s="127">
        <v>122.917</v>
      </c>
      <c r="Q37" s="126">
        <f>N37*P37*$N$14</f>
        <v>9.1378782212445024</v>
      </c>
      <c r="R37" s="286"/>
      <c r="S37" s="286"/>
      <c r="T37" s="286"/>
      <c r="U37" s="286"/>
      <c r="V37" s="87"/>
      <c r="W37" s="88"/>
      <c r="X37" s="68"/>
      <c r="Y37" s="68"/>
      <c r="Z37" s="68"/>
      <c r="AA37" s="68"/>
      <c r="AB37" s="68"/>
      <c r="AC37" s="68"/>
      <c r="AD37" s="68"/>
      <c r="AE37" s="68"/>
      <c r="AF37" s="68"/>
    </row>
    <row r="38" spans="1:32" s="67" customFormat="1" ht="12.75" hidden="1" customHeight="1">
      <c r="A38" s="309"/>
      <c r="B38" s="212"/>
      <c r="C38" s="215"/>
      <c r="D38" s="311"/>
      <c r="E38" s="313"/>
      <c r="F38" s="279"/>
      <c r="G38" s="279"/>
      <c r="H38" s="279"/>
      <c r="I38" s="279"/>
      <c r="J38" s="279"/>
      <c r="K38" s="279"/>
      <c r="L38" s="124" t="s">
        <v>68</v>
      </c>
      <c r="M38" s="124" t="s">
        <v>44</v>
      </c>
      <c r="N38" s="124">
        <v>1.5</v>
      </c>
      <c r="O38" s="124">
        <f>E34*N38</f>
        <v>186</v>
      </c>
      <c r="P38" s="128">
        <v>0.80600000000000005</v>
      </c>
      <c r="Q38" s="126">
        <f>N38*P38*$N$14</f>
        <v>1.3827585681000005</v>
      </c>
      <c r="R38" s="286"/>
      <c r="S38" s="286"/>
      <c r="T38" s="286"/>
      <c r="U38" s="286"/>
      <c r="V38" s="87"/>
      <c r="W38" s="88"/>
      <c r="X38" s="68"/>
      <c r="Y38" s="68"/>
      <c r="Z38" s="68"/>
      <c r="AA38" s="68"/>
      <c r="AB38" s="68"/>
      <c r="AC38" s="68"/>
      <c r="AD38" s="68"/>
      <c r="AE38" s="68"/>
      <c r="AF38" s="68"/>
    </row>
    <row r="39" spans="1:32" s="67" customFormat="1" ht="12" customHeight="1">
      <c r="A39" s="308">
        <v>7</v>
      </c>
      <c r="B39" s="211" t="s">
        <v>67</v>
      </c>
      <c r="C39" s="292" t="s">
        <v>91</v>
      </c>
      <c r="D39" s="149" t="s">
        <v>44</v>
      </c>
      <c r="E39" s="150">
        <v>16</v>
      </c>
      <c r="F39" s="279">
        <v>7.43</v>
      </c>
      <c r="G39" s="279"/>
      <c r="H39" s="279"/>
      <c r="I39" s="279">
        <v>3.36</v>
      </c>
      <c r="J39" s="279"/>
      <c r="K39" s="279"/>
      <c r="L39" s="129"/>
      <c r="M39" s="129"/>
      <c r="N39" s="129"/>
      <c r="O39" s="124"/>
      <c r="P39" s="129"/>
      <c r="Q39" s="126"/>
      <c r="R39" s="118">
        <f>F40+I40</f>
        <v>22.844228300000001</v>
      </c>
      <c r="S39" s="286">
        <f>R39+R40</f>
        <v>72.48040579956951</v>
      </c>
      <c r="T39" s="286">
        <f>E39*S39</f>
        <v>1159.6864927931122</v>
      </c>
      <c r="U39" s="286">
        <f>R40*E39</f>
        <v>794.17883999311221</v>
      </c>
      <c r="V39" s="280"/>
      <c r="W39" s="283"/>
      <c r="X39" s="69"/>
      <c r="Y39" s="69"/>
      <c r="Z39" s="69"/>
      <c r="AA39" s="69"/>
      <c r="AB39" s="69"/>
      <c r="AC39" s="69"/>
      <c r="AD39" s="69"/>
      <c r="AE39" s="69"/>
      <c r="AF39" s="69"/>
    </row>
    <row r="40" spans="1:32" s="67" customFormat="1" ht="12" hidden="1" customHeight="1">
      <c r="A40" s="309"/>
      <c r="B40" s="212"/>
      <c r="C40" s="293"/>
      <c r="D40" s="172"/>
      <c r="E40" s="173"/>
      <c r="F40" s="279">
        <f>F39*J$16/1000</f>
        <v>14.1310427</v>
      </c>
      <c r="G40" s="279"/>
      <c r="H40" s="279"/>
      <c r="I40" s="279">
        <f>I39*$Q$16/1000</f>
        <v>8.713185600000001</v>
      </c>
      <c r="J40" s="279"/>
      <c r="K40" s="279"/>
      <c r="L40" s="124" t="s">
        <v>46</v>
      </c>
      <c r="M40" s="124" t="s">
        <v>80</v>
      </c>
      <c r="N40" s="124">
        <v>1.0149999999999999</v>
      </c>
      <c r="O40" s="124">
        <f>E39*N40</f>
        <v>16.239999999999998</v>
      </c>
      <c r="P40" s="125">
        <v>25.35</v>
      </c>
      <c r="Q40" s="126">
        <f>N40*P40*$N$14</f>
        <v>29.428224687225008</v>
      </c>
      <c r="R40" s="286">
        <f>SUM(Q40:Q43)</f>
        <v>49.636177499569513</v>
      </c>
      <c r="S40" s="286"/>
      <c r="T40" s="286"/>
      <c r="U40" s="286"/>
      <c r="V40" s="281"/>
      <c r="W40" s="284"/>
      <c r="X40" s="69"/>
      <c r="Y40" s="69"/>
      <c r="Z40" s="69"/>
      <c r="AA40" s="69"/>
      <c r="AB40" s="69"/>
      <c r="AC40" s="69"/>
      <c r="AD40" s="69"/>
      <c r="AE40" s="69"/>
      <c r="AF40" s="69"/>
    </row>
    <row r="41" spans="1:32" s="67" customFormat="1" ht="12" hidden="1" customHeight="1">
      <c r="A41" s="309"/>
      <c r="B41" s="212"/>
      <c r="C41" s="293"/>
      <c r="D41" s="172"/>
      <c r="E41" s="173"/>
      <c r="F41" s="279"/>
      <c r="G41" s="279"/>
      <c r="H41" s="279"/>
      <c r="I41" s="279"/>
      <c r="J41" s="279"/>
      <c r="K41" s="279"/>
      <c r="L41" s="124" t="s">
        <v>47</v>
      </c>
      <c r="M41" s="124" t="s">
        <v>79</v>
      </c>
      <c r="N41" s="124">
        <v>2.42</v>
      </c>
      <c r="O41" s="124">
        <f>E39*N41</f>
        <v>38.72</v>
      </c>
      <c r="P41" s="125">
        <v>3.5</v>
      </c>
      <c r="Q41" s="126">
        <f>N41*P41*$N$14</f>
        <v>9.6873160230000011</v>
      </c>
      <c r="R41" s="286"/>
      <c r="S41" s="286"/>
      <c r="T41" s="286"/>
      <c r="U41" s="286"/>
      <c r="V41" s="281"/>
      <c r="W41" s="284"/>
      <c r="X41" s="70"/>
      <c r="Y41" s="70"/>
      <c r="Z41" s="70"/>
      <c r="AA41" s="70"/>
      <c r="AB41" s="70"/>
      <c r="AC41" s="70"/>
      <c r="AD41" s="70"/>
      <c r="AE41" s="70"/>
      <c r="AF41" s="70"/>
    </row>
    <row r="42" spans="1:32" s="67" customFormat="1" ht="12" hidden="1" customHeight="1">
      <c r="A42" s="309"/>
      <c r="B42" s="212"/>
      <c r="C42" s="293"/>
      <c r="D42" s="172"/>
      <c r="E42" s="173"/>
      <c r="F42" s="279"/>
      <c r="G42" s="279"/>
      <c r="H42" s="279"/>
      <c r="I42" s="279"/>
      <c r="J42" s="279"/>
      <c r="K42" s="279"/>
      <c r="L42" s="124" t="s">
        <v>48</v>
      </c>
      <c r="M42" s="124" t="s">
        <v>80</v>
      </c>
      <c r="N42" s="124">
        <v>6.5000000000000002E-2</v>
      </c>
      <c r="O42" s="124">
        <f>E39*N42</f>
        <v>1.04</v>
      </c>
      <c r="P42" s="127">
        <v>122.917</v>
      </c>
      <c r="Q42" s="126">
        <f>N42*P42*$N$14</f>
        <v>9.1378782212445024</v>
      </c>
      <c r="R42" s="286"/>
      <c r="S42" s="286"/>
      <c r="T42" s="286"/>
      <c r="U42" s="286"/>
      <c r="V42" s="281"/>
      <c r="W42" s="284"/>
      <c r="X42" s="70"/>
      <c r="Y42" s="70"/>
      <c r="Z42" s="70"/>
      <c r="AA42" s="70"/>
      <c r="AB42" s="70"/>
      <c r="AC42" s="70"/>
      <c r="AD42" s="70"/>
      <c r="AE42" s="70"/>
      <c r="AF42" s="70"/>
    </row>
    <row r="43" spans="1:32" s="67" customFormat="1" ht="12" hidden="1" customHeight="1">
      <c r="A43" s="309"/>
      <c r="B43" s="212"/>
      <c r="C43" s="293"/>
      <c r="D43" s="172"/>
      <c r="E43" s="173"/>
      <c r="F43" s="279"/>
      <c r="G43" s="279"/>
      <c r="H43" s="279"/>
      <c r="I43" s="279"/>
      <c r="J43" s="279"/>
      <c r="K43" s="279"/>
      <c r="L43" s="124" t="s">
        <v>68</v>
      </c>
      <c r="M43" s="124" t="s">
        <v>44</v>
      </c>
      <c r="N43" s="124">
        <v>1.5</v>
      </c>
      <c r="O43" s="124">
        <f>E39*N43</f>
        <v>24</v>
      </c>
      <c r="P43" s="128">
        <v>0.80600000000000005</v>
      </c>
      <c r="Q43" s="126">
        <f>N43*P43*$N$14</f>
        <v>1.3827585681000005</v>
      </c>
      <c r="R43" s="286"/>
      <c r="S43" s="286"/>
      <c r="T43" s="286"/>
      <c r="U43" s="286"/>
      <c r="V43" s="281"/>
      <c r="W43" s="284"/>
      <c r="X43" s="70"/>
      <c r="Y43" s="70"/>
      <c r="Z43" s="70"/>
      <c r="AA43" s="70"/>
      <c r="AB43" s="70"/>
      <c r="AC43" s="70"/>
      <c r="AD43" s="70"/>
      <c r="AE43" s="70"/>
      <c r="AF43" s="70"/>
    </row>
    <row r="44" spans="1:32" s="67" customFormat="1" ht="6.75" customHeight="1">
      <c r="A44" s="309"/>
      <c r="B44" s="208" t="s">
        <v>56</v>
      </c>
      <c r="C44" s="293"/>
      <c r="D44" s="172"/>
      <c r="E44" s="173"/>
      <c r="F44" s="279">
        <v>0.4</v>
      </c>
      <c r="G44" s="279"/>
      <c r="H44" s="279"/>
      <c r="I44" s="279">
        <v>0.06</v>
      </c>
      <c r="J44" s="279"/>
      <c r="K44" s="279"/>
      <c r="L44" s="130"/>
      <c r="M44" s="130"/>
      <c r="N44" s="130"/>
      <c r="O44" s="121"/>
      <c r="P44" s="131"/>
      <c r="Q44" s="117"/>
      <c r="R44" s="118">
        <f>F45+I45</f>
        <v>0.91634860000000007</v>
      </c>
      <c r="S44" s="286">
        <f>R44+R45</f>
        <v>1.4394206613361602</v>
      </c>
      <c r="T44" s="286">
        <f>E44*S44</f>
        <v>0</v>
      </c>
      <c r="U44" s="286">
        <f>R45*E44</f>
        <v>0</v>
      </c>
      <c r="V44" s="281"/>
      <c r="W44" s="284"/>
      <c r="X44" s="70"/>
      <c r="Y44" s="70"/>
      <c r="Z44" s="70"/>
      <c r="AA44" s="70"/>
      <c r="AB44" s="70"/>
      <c r="AC44" s="70"/>
      <c r="AD44" s="70"/>
      <c r="AE44" s="70"/>
      <c r="AF44" s="70"/>
    </row>
    <row r="45" spans="1:32" s="67" customFormat="1" ht="12.75" hidden="1" customHeight="1">
      <c r="A45" s="309"/>
      <c r="B45" s="208"/>
      <c r="C45" s="293"/>
      <c r="D45" s="172"/>
      <c r="E45" s="173"/>
      <c r="F45" s="279">
        <f>F44*J$16/1000</f>
        <v>0.7607560000000001</v>
      </c>
      <c r="G45" s="279"/>
      <c r="H45" s="279"/>
      <c r="I45" s="279">
        <f>I44*$Q$16/1000</f>
        <v>0.1555926</v>
      </c>
      <c r="J45" s="279"/>
      <c r="K45" s="279"/>
      <c r="L45" s="130" t="s">
        <v>52</v>
      </c>
      <c r="M45" s="130" t="s">
        <v>80</v>
      </c>
      <c r="N45" s="130">
        <v>1.78E-2</v>
      </c>
      <c r="O45" s="121">
        <f>E44*N45</f>
        <v>0</v>
      </c>
      <c r="P45" s="131">
        <v>23</v>
      </c>
      <c r="Q45" s="117">
        <f>N45*P45*$N$14</f>
        <v>0.46823933646000016</v>
      </c>
      <c r="R45" s="286">
        <f>SUM(Q45:Q46)</f>
        <v>0.52307206133616013</v>
      </c>
      <c r="S45" s="286"/>
      <c r="T45" s="286"/>
      <c r="U45" s="286"/>
      <c r="V45" s="281"/>
      <c r="W45" s="284"/>
      <c r="X45" s="71"/>
      <c r="Y45" s="71"/>
      <c r="Z45" s="71"/>
      <c r="AA45" s="71"/>
      <c r="AB45" s="71"/>
      <c r="AC45" s="71"/>
      <c r="AD45" s="71"/>
      <c r="AE45" s="71"/>
      <c r="AF45" s="71"/>
    </row>
    <row r="46" spans="1:32" s="67" customFormat="1" ht="12.75" hidden="1" customHeight="1">
      <c r="A46" s="309"/>
      <c r="B46" s="208"/>
      <c r="C46" s="293"/>
      <c r="D46" s="172"/>
      <c r="E46" s="173"/>
      <c r="F46" s="279"/>
      <c r="G46" s="279"/>
      <c r="H46" s="279"/>
      <c r="I46" s="279"/>
      <c r="J46" s="279"/>
      <c r="K46" s="279"/>
      <c r="L46" s="130" t="s">
        <v>57</v>
      </c>
      <c r="M46" s="130" t="s">
        <v>79</v>
      </c>
      <c r="N46" s="130">
        <v>5.28E-2</v>
      </c>
      <c r="O46" s="121">
        <f>E44*N46</f>
        <v>0</v>
      </c>
      <c r="P46" s="131">
        <v>0.90800000000000003</v>
      </c>
      <c r="Q46" s="117">
        <f>N46*P46*$N$14</f>
        <v>5.4832724876160019E-2</v>
      </c>
      <c r="R46" s="286"/>
      <c r="S46" s="286"/>
      <c r="T46" s="286"/>
      <c r="U46" s="286"/>
      <c r="V46" s="281"/>
      <c r="W46" s="284"/>
      <c r="X46" s="71"/>
      <c r="Y46" s="71"/>
      <c r="Z46" s="71"/>
      <c r="AA46" s="71"/>
      <c r="AB46" s="71"/>
      <c r="AC46" s="71"/>
      <c r="AD46" s="71"/>
      <c r="AE46" s="71"/>
      <c r="AF46" s="71"/>
    </row>
    <row r="47" spans="1:32" s="68" customFormat="1" ht="15" hidden="1" customHeight="1">
      <c r="A47" s="314"/>
      <c r="B47" s="315" t="s">
        <v>82</v>
      </c>
      <c r="C47" s="293"/>
      <c r="D47" s="151"/>
      <c r="E47" s="152"/>
      <c r="F47" s="279">
        <v>0.22</v>
      </c>
      <c r="G47" s="279"/>
      <c r="H47" s="279"/>
      <c r="I47" s="279">
        <v>0.01</v>
      </c>
      <c r="J47" s="279"/>
      <c r="K47" s="279"/>
      <c r="L47" s="131"/>
      <c r="M47" s="131"/>
      <c r="N47" s="132"/>
      <c r="O47" s="116"/>
      <c r="P47" s="131"/>
      <c r="Q47" s="117"/>
      <c r="R47" s="118">
        <f>F48+I48</f>
        <v>0.44434790000000007</v>
      </c>
      <c r="S47" s="286">
        <f>R47+R48</f>
        <v>1.7859325157000003</v>
      </c>
      <c r="T47" s="286">
        <f>E47*S47</f>
        <v>0</v>
      </c>
      <c r="U47" s="286">
        <f>R48*E47</f>
        <v>0</v>
      </c>
      <c r="V47" s="282"/>
      <c r="W47" s="285"/>
      <c r="X47" s="71"/>
      <c r="Y47" s="71"/>
      <c r="Z47" s="71"/>
      <c r="AA47" s="71"/>
      <c r="AB47" s="71"/>
      <c r="AC47" s="71"/>
      <c r="AD47" s="71"/>
      <c r="AE47" s="71"/>
      <c r="AF47" s="71"/>
    </row>
    <row r="48" spans="1:32" s="68" customFormat="1" ht="0.75" customHeight="1">
      <c r="A48" s="157"/>
      <c r="B48" s="315"/>
      <c r="C48" s="178"/>
      <c r="D48" s="159"/>
      <c r="E48" s="158"/>
      <c r="F48" s="279">
        <f>F47*J$16/1000</f>
        <v>0.41841580000000006</v>
      </c>
      <c r="G48" s="279"/>
      <c r="H48" s="279"/>
      <c r="I48" s="279">
        <f>I47*$Q$16/1000</f>
        <v>2.5932100000000003E-2</v>
      </c>
      <c r="J48" s="279"/>
      <c r="K48" s="279"/>
      <c r="L48" s="131" t="s">
        <v>52</v>
      </c>
      <c r="M48" s="131" t="s">
        <v>80</v>
      </c>
      <c r="N48" s="132">
        <v>5.0999999999999997E-2</v>
      </c>
      <c r="O48" s="116">
        <f>E47*N48</f>
        <v>0</v>
      </c>
      <c r="P48" s="131">
        <v>23</v>
      </c>
      <c r="Q48" s="117">
        <f>N48*P48*$N$14</f>
        <v>1.3415846157000002</v>
      </c>
      <c r="R48" s="118">
        <f>SUM(Q48:Q48)</f>
        <v>1.3415846157000002</v>
      </c>
      <c r="S48" s="286"/>
      <c r="T48" s="286"/>
      <c r="U48" s="286"/>
      <c r="V48" s="87"/>
      <c r="W48" s="88"/>
      <c r="X48" s="70"/>
      <c r="Y48" s="70"/>
      <c r="Z48" s="70"/>
      <c r="AA48" s="70"/>
      <c r="AB48" s="70"/>
      <c r="AC48" s="70"/>
      <c r="AD48" s="70"/>
      <c r="AE48" s="70"/>
      <c r="AF48" s="70"/>
    </row>
    <row r="49" spans="1:32" s="69" customFormat="1" ht="35.25" customHeight="1">
      <c r="A49" s="317">
        <v>8</v>
      </c>
      <c r="B49" s="208" t="s">
        <v>69</v>
      </c>
      <c r="C49" s="209" t="s">
        <v>92</v>
      </c>
      <c r="D49" s="318" t="s">
        <v>44</v>
      </c>
      <c r="E49" s="319">
        <v>210</v>
      </c>
      <c r="F49" s="279">
        <v>6.8000000000000005E-2</v>
      </c>
      <c r="G49" s="279"/>
      <c r="H49" s="279"/>
      <c r="I49" s="316">
        <f>0.02/100</f>
        <v>2.0000000000000001E-4</v>
      </c>
      <c r="J49" s="316"/>
      <c r="K49" s="316"/>
      <c r="L49" s="131"/>
      <c r="M49" s="131"/>
      <c r="N49" s="131"/>
      <c r="O49" s="116"/>
      <c r="P49" s="131"/>
      <c r="Q49" s="117"/>
      <c r="R49" s="118">
        <f>F50+I50</f>
        <v>0.12984716200000004</v>
      </c>
      <c r="S49" s="286">
        <f>R49+R50</f>
        <v>0.22537073156800005</v>
      </c>
      <c r="T49" s="286">
        <f>E49*S49</f>
        <v>47.327853629280014</v>
      </c>
      <c r="U49" s="286">
        <f>R50*E49</f>
        <v>20.059949609280004</v>
      </c>
      <c r="V49" s="87"/>
      <c r="W49" s="88"/>
      <c r="X49" s="70"/>
      <c r="Y49" s="70"/>
      <c r="Z49" s="70"/>
      <c r="AA49" s="70"/>
      <c r="AB49" s="70"/>
      <c r="AC49" s="70"/>
      <c r="AD49" s="70"/>
      <c r="AE49" s="70"/>
      <c r="AF49" s="70"/>
    </row>
    <row r="50" spans="1:32" s="69" customFormat="1" ht="13.5" hidden="1" customHeight="1">
      <c r="A50" s="317"/>
      <c r="B50" s="208"/>
      <c r="C50" s="209"/>
      <c r="D50" s="318"/>
      <c r="E50" s="319"/>
      <c r="F50" s="279">
        <f>F49*J$16/1000</f>
        <v>0.12932852000000003</v>
      </c>
      <c r="G50" s="279"/>
      <c r="H50" s="279"/>
      <c r="I50" s="279">
        <f>I49*$Q$16/1000</f>
        <v>5.1864200000000004E-4</v>
      </c>
      <c r="J50" s="279"/>
      <c r="K50" s="279"/>
      <c r="L50" s="131" t="s">
        <v>70</v>
      </c>
      <c r="M50" s="131" t="s">
        <v>44</v>
      </c>
      <c r="N50" s="131">
        <v>0.28999999999999998</v>
      </c>
      <c r="O50" s="116">
        <f>E49*N50</f>
        <v>60.9</v>
      </c>
      <c r="P50" s="131">
        <v>0.28799999999999998</v>
      </c>
      <c r="Q50" s="117">
        <f>N50*P50*$N$14</f>
        <v>9.5523569568000011E-2</v>
      </c>
      <c r="R50" s="118">
        <f>SUM(Q50:Q50)</f>
        <v>9.5523569568000011E-2</v>
      </c>
      <c r="S50" s="286"/>
      <c r="T50" s="286"/>
      <c r="U50" s="286"/>
      <c r="V50" s="87"/>
      <c r="W50" s="88"/>
      <c r="X50" s="70"/>
      <c r="Y50" s="70"/>
      <c r="Z50" s="70"/>
      <c r="AA50" s="70"/>
      <c r="AB50" s="70"/>
      <c r="AC50" s="70"/>
      <c r="AD50" s="70"/>
      <c r="AE50" s="70"/>
      <c r="AF50" s="70"/>
    </row>
    <row r="51" spans="1:32" s="70" customFormat="1" ht="16.5" customHeight="1">
      <c r="A51" s="318">
        <v>9</v>
      </c>
      <c r="B51" s="208" t="s">
        <v>58</v>
      </c>
      <c r="C51" s="209" t="s">
        <v>93</v>
      </c>
      <c r="D51" s="318" t="s">
        <v>44</v>
      </c>
      <c r="E51" s="319">
        <v>140</v>
      </c>
      <c r="F51" s="279">
        <v>0.87</v>
      </c>
      <c r="G51" s="279"/>
      <c r="H51" s="279"/>
      <c r="I51" s="279">
        <v>4.5999999999999999E-2</v>
      </c>
      <c r="J51" s="279"/>
      <c r="K51" s="279"/>
      <c r="L51" s="130"/>
      <c r="M51" s="130"/>
      <c r="N51" s="130"/>
      <c r="O51" s="116"/>
      <c r="P51" s="131"/>
      <c r="Q51" s="117"/>
      <c r="R51" s="118">
        <f>F52+I52</f>
        <v>1.7739319600000001</v>
      </c>
      <c r="S51" s="286">
        <f>R51+R52</f>
        <v>5.4616312578700015</v>
      </c>
      <c r="T51" s="286">
        <f>E51*S51</f>
        <v>764.6283761018002</v>
      </c>
      <c r="U51" s="286">
        <f>R52*E51</f>
        <v>516.27790170180015</v>
      </c>
      <c r="V51" s="87"/>
      <c r="W51" s="88"/>
    </row>
    <row r="52" spans="1:32" s="70" customFormat="1" ht="12.75" hidden="1" customHeight="1">
      <c r="A52" s="318"/>
      <c r="B52" s="208"/>
      <c r="C52" s="209"/>
      <c r="D52" s="318"/>
      <c r="E52" s="319"/>
      <c r="F52" s="279">
        <f>F51*J$16/1000</f>
        <v>1.6546443000000002</v>
      </c>
      <c r="G52" s="279"/>
      <c r="H52" s="279"/>
      <c r="I52" s="279">
        <f>I51*$Q$16/1000</f>
        <v>0.11928766</v>
      </c>
      <c r="J52" s="279"/>
      <c r="K52" s="279"/>
      <c r="L52" s="133" t="s">
        <v>61</v>
      </c>
      <c r="M52" s="134" t="s">
        <v>79</v>
      </c>
      <c r="N52" s="133">
        <v>1.05</v>
      </c>
      <c r="O52" s="121">
        <f>E51*N52</f>
        <v>147</v>
      </c>
      <c r="P52" s="133">
        <v>1.181</v>
      </c>
      <c r="Q52" s="117">
        <f>N52*P52*$N$14</f>
        <v>1.4182711020450005</v>
      </c>
      <c r="R52" s="286">
        <f>SUM(Q52:Q54)</f>
        <v>3.6876992978700014</v>
      </c>
      <c r="S52" s="286"/>
      <c r="T52" s="286"/>
      <c r="U52" s="286"/>
      <c r="V52" s="87"/>
      <c r="W52" s="88"/>
      <c r="X52" s="67"/>
      <c r="Y52" s="67"/>
      <c r="Z52" s="67"/>
      <c r="AA52" s="67"/>
      <c r="AB52" s="67"/>
      <c r="AC52" s="67"/>
      <c r="AD52" s="67"/>
      <c r="AE52" s="67"/>
      <c r="AF52" s="67"/>
    </row>
    <row r="53" spans="1:32" s="70" customFormat="1" ht="12.75" hidden="1" customHeight="1">
      <c r="A53" s="318"/>
      <c r="B53" s="208"/>
      <c r="C53" s="209"/>
      <c r="D53" s="318"/>
      <c r="E53" s="319"/>
      <c r="F53" s="279"/>
      <c r="G53" s="279"/>
      <c r="H53" s="279"/>
      <c r="I53" s="279"/>
      <c r="J53" s="279"/>
      <c r="K53" s="279"/>
      <c r="L53" s="130" t="s">
        <v>59</v>
      </c>
      <c r="M53" s="133" t="s">
        <v>49</v>
      </c>
      <c r="N53" s="133">
        <v>2.7</v>
      </c>
      <c r="O53" s="121">
        <f>E51*N53</f>
        <v>378</v>
      </c>
      <c r="P53" s="133">
        <v>0.71699999999999997</v>
      </c>
      <c r="Q53" s="117">
        <f>N53*P53*$N$14</f>
        <v>2.2141292903100007</v>
      </c>
      <c r="R53" s="286"/>
      <c r="S53" s="286"/>
      <c r="T53" s="286"/>
      <c r="U53" s="286"/>
      <c r="V53" s="87"/>
      <c r="W53" s="88"/>
      <c r="X53" s="67"/>
      <c r="Y53" s="67"/>
      <c r="Z53" s="67"/>
      <c r="AA53" s="67"/>
      <c r="AB53" s="67"/>
      <c r="AC53" s="67"/>
      <c r="AD53" s="67"/>
      <c r="AE53" s="67"/>
      <c r="AF53" s="67"/>
    </row>
    <row r="54" spans="1:32" s="70" customFormat="1" ht="12.75" hidden="1" customHeight="1">
      <c r="A54" s="318"/>
      <c r="B54" s="208"/>
      <c r="C54" s="210"/>
      <c r="D54" s="318"/>
      <c r="E54" s="319"/>
      <c r="F54" s="279"/>
      <c r="G54" s="279"/>
      <c r="H54" s="279"/>
      <c r="I54" s="279"/>
      <c r="J54" s="279"/>
      <c r="K54" s="279"/>
      <c r="L54" s="133" t="s">
        <v>60</v>
      </c>
      <c r="M54" s="133" t="s">
        <v>44</v>
      </c>
      <c r="N54" s="133">
        <v>0.05</v>
      </c>
      <c r="O54" s="121">
        <f>E51*N54</f>
        <v>7</v>
      </c>
      <c r="P54" s="133">
        <v>0.96699999999999997</v>
      </c>
      <c r="Q54" s="117">
        <f>N54*P54*$N$14</f>
        <v>5.5298905515000024E-2</v>
      </c>
      <c r="R54" s="286"/>
      <c r="S54" s="286"/>
      <c r="T54" s="286"/>
      <c r="U54" s="286"/>
      <c r="V54" s="87"/>
      <c r="W54" s="88"/>
      <c r="X54" s="67"/>
      <c r="Y54" s="67"/>
      <c r="Z54" s="67"/>
      <c r="AA54" s="67"/>
      <c r="AB54" s="67"/>
      <c r="AC54" s="67"/>
      <c r="AD54" s="67"/>
      <c r="AE54" s="67"/>
      <c r="AF54" s="67"/>
    </row>
    <row r="55" spans="1:32" s="71" customFormat="1" ht="12.75" customHeight="1">
      <c r="A55" s="288">
        <v>10</v>
      </c>
      <c r="B55" s="315" t="s">
        <v>62</v>
      </c>
      <c r="C55" s="294" t="s">
        <v>96</v>
      </c>
      <c r="D55" s="176"/>
      <c r="E55" s="290">
        <v>546.5</v>
      </c>
      <c r="F55" s="279">
        <v>0.23100000000000001</v>
      </c>
      <c r="G55" s="279"/>
      <c r="H55" s="279"/>
      <c r="I55" s="279">
        <v>8.9999999999999993E-3</v>
      </c>
      <c r="J55" s="279"/>
      <c r="K55" s="279"/>
      <c r="L55" s="131"/>
      <c r="M55" s="131"/>
      <c r="N55" s="131"/>
      <c r="O55" s="116"/>
      <c r="P55" s="131"/>
      <c r="Q55" s="117"/>
      <c r="R55" s="118">
        <f>F56+I56</f>
        <v>0.46267548000000008</v>
      </c>
      <c r="S55" s="286">
        <f>R55+R56</f>
        <v>1.5313454145420005</v>
      </c>
      <c r="T55" s="286">
        <f>E55*S55</f>
        <v>836.88026904720323</v>
      </c>
      <c r="U55" s="286">
        <f>R56*E55</f>
        <v>584.02811922720321</v>
      </c>
      <c r="V55" s="280"/>
      <c r="W55" s="283"/>
      <c r="X55" s="67"/>
      <c r="Y55" s="67"/>
      <c r="Z55" s="67"/>
      <c r="AA55" s="67"/>
      <c r="AB55" s="67"/>
      <c r="AC55" s="67"/>
      <c r="AD55" s="67"/>
      <c r="AE55" s="67"/>
      <c r="AF55" s="67"/>
    </row>
    <row r="56" spans="1:32" s="71" customFormat="1" ht="12" hidden="1" customHeight="1">
      <c r="A56" s="289"/>
      <c r="B56" s="208"/>
      <c r="C56" s="295"/>
      <c r="D56" s="177"/>
      <c r="E56" s="291"/>
      <c r="F56" s="279">
        <f>F55*J$16/1000</f>
        <v>0.43933659000000008</v>
      </c>
      <c r="G56" s="279"/>
      <c r="H56" s="279"/>
      <c r="I56" s="279">
        <f>I55*$Q$16/1000</f>
        <v>2.3338889999999998E-2</v>
      </c>
      <c r="J56" s="279"/>
      <c r="K56" s="279"/>
      <c r="L56" s="133" t="s">
        <v>81</v>
      </c>
      <c r="M56" s="133" t="s">
        <v>44</v>
      </c>
      <c r="N56" s="131">
        <v>0.63</v>
      </c>
      <c r="O56" s="116">
        <f>E55*N56</f>
        <v>344.29500000000002</v>
      </c>
      <c r="P56" s="131">
        <v>1.25</v>
      </c>
      <c r="Q56" s="117">
        <f>N56*P56*$N$14</f>
        <v>0.90068020875000032</v>
      </c>
      <c r="R56" s="286">
        <f>SUM(Q56:Q57)</f>
        <v>1.0686699345420003</v>
      </c>
      <c r="S56" s="286"/>
      <c r="T56" s="286"/>
      <c r="U56" s="286"/>
      <c r="V56" s="281"/>
      <c r="W56" s="284"/>
      <c r="X56" s="67"/>
      <c r="Y56" s="67"/>
      <c r="Z56" s="67"/>
      <c r="AA56" s="67"/>
      <c r="AB56" s="67"/>
      <c r="AC56" s="67"/>
      <c r="AD56" s="67"/>
      <c r="AE56" s="67"/>
      <c r="AF56" s="67"/>
    </row>
    <row r="57" spans="1:32" s="71" customFormat="1" ht="13.5" hidden="1" customHeight="1">
      <c r="A57" s="289"/>
      <c r="B57" s="208"/>
      <c r="C57" s="295"/>
      <c r="D57" s="177"/>
      <c r="E57" s="291"/>
      <c r="F57" s="279"/>
      <c r="G57" s="279"/>
      <c r="H57" s="279"/>
      <c r="I57" s="279"/>
      <c r="J57" s="279"/>
      <c r="K57" s="279"/>
      <c r="L57" s="133" t="s">
        <v>70</v>
      </c>
      <c r="M57" s="133" t="s">
        <v>44</v>
      </c>
      <c r="N57" s="131">
        <v>0.51</v>
      </c>
      <c r="O57" s="116">
        <f>E55*N57</f>
        <v>278.71500000000003</v>
      </c>
      <c r="P57" s="131">
        <v>0.28799999999999998</v>
      </c>
      <c r="Q57" s="117">
        <f>N57*P57*$N$14</f>
        <v>0.16798972579200003</v>
      </c>
      <c r="R57" s="286"/>
      <c r="S57" s="286"/>
      <c r="T57" s="286"/>
      <c r="U57" s="286"/>
      <c r="V57" s="281"/>
      <c r="W57" s="284"/>
      <c r="X57" s="67"/>
      <c r="Y57" s="67"/>
      <c r="Z57" s="67"/>
      <c r="AA57" s="67"/>
      <c r="AB57" s="67"/>
      <c r="AC57" s="67"/>
      <c r="AD57" s="67"/>
      <c r="AE57" s="67"/>
      <c r="AF57" s="67"/>
    </row>
    <row r="58" spans="1:32" s="70" customFormat="1" ht="12.75" customHeight="1">
      <c r="A58" s="289"/>
      <c r="B58" s="315" t="s">
        <v>71</v>
      </c>
      <c r="C58" s="295"/>
      <c r="D58" s="177" t="s">
        <v>49</v>
      </c>
      <c r="E58" s="291"/>
      <c r="F58" s="279">
        <v>0.26400000000000001</v>
      </c>
      <c r="G58" s="279"/>
      <c r="H58" s="279"/>
      <c r="I58" s="316">
        <v>4.0000000000000002E-4</v>
      </c>
      <c r="J58" s="316"/>
      <c r="K58" s="316"/>
      <c r="L58" s="130"/>
      <c r="M58" s="130"/>
      <c r="N58" s="130"/>
      <c r="O58" s="116"/>
      <c r="P58" s="131"/>
      <c r="Q58" s="117"/>
      <c r="R58" s="118">
        <f>F59+I59</f>
        <v>0.50313624400000001</v>
      </c>
      <c r="S58" s="286">
        <f>R58+R59</f>
        <v>1.5181223723817041</v>
      </c>
      <c r="T58" s="286">
        <f>E58*S58</f>
        <v>0</v>
      </c>
      <c r="U58" s="286">
        <f>R59*E58</f>
        <v>0</v>
      </c>
      <c r="V58" s="281"/>
      <c r="W58" s="284"/>
      <c r="X58" s="67"/>
      <c r="Y58" s="67"/>
      <c r="Z58" s="67"/>
      <c r="AA58" s="67"/>
      <c r="AB58" s="67"/>
      <c r="AC58" s="67"/>
      <c r="AD58" s="67"/>
      <c r="AE58" s="67"/>
      <c r="AF58" s="67"/>
    </row>
    <row r="59" spans="1:32" s="70" customFormat="1" ht="12.75" hidden="1" customHeight="1">
      <c r="A59" s="289"/>
      <c r="B59" s="315"/>
      <c r="C59" s="295"/>
      <c r="D59" s="177"/>
      <c r="E59" s="291"/>
      <c r="F59" s="279">
        <f>F58*J$16/1000</f>
        <v>0.50209895999999998</v>
      </c>
      <c r="G59" s="279"/>
      <c r="H59" s="279"/>
      <c r="I59" s="279">
        <f>I58*$Q$16/1000</f>
        <v>1.0372840000000001E-3</v>
      </c>
      <c r="J59" s="279"/>
      <c r="K59" s="279"/>
      <c r="L59" s="135" t="s">
        <v>72</v>
      </c>
      <c r="M59" s="135" t="s">
        <v>79</v>
      </c>
      <c r="N59" s="135">
        <v>1.1399999999999999</v>
      </c>
      <c r="O59" s="121">
        <f>E58*N59</f>
        <v>0</v>
      </c>
      <c r="P59" s="136">
        <f>3.072/5.3</f>
        <v>0.57962264150943399</v>
      </c>
      <c r="Q59" s="117">
        <f>N59*P59*$N$14</f>
        <v>0.75573624329660405</v>
      </c>
      <c r="R59" s="286">
        <f>SUM(Q59:Q61)</f>
        <v>1.0149861283817041</v>
      </c>
      <c r="S59" s="286"/>
      <c r="T59" s="286"/>
      <c r="U59" s="286"/>
      <c r="V59" s="281"/>
      <c r="W59" s="284"/>
      <c r="X59" s="67"/>
      <c r="Y59" s="67"/>
      <c r="Z59" s="67"/>
      <c r="AA59" s="67"/>
      <c r="AB59" s="67"/>
      <c r="AC59" s="67"/>
      <c r="AD59" s="67"/>
      <c r="AE59" s="67"/>
      <c r="AF59" s="67"/>
    </row>
    <row r="60" spans="1:32" s="70" customFormat="1" ht="12.75" hidden="1" customHeight="1">
      <c r="A60" s="289"/>
      <c r="B60" s="315"/>
      <c r="C60" s="295"/>
      <c r="D60" s="177"/>
      <c r="E60" s="291"/>
      <c r="F60" s="279"/>
      <c r="G60" s="279"/>
      <c r="H60" s="279"/>
      <c r="I60" s="279"/>
      <c r="J60" s="279"/>
      <c r="K60" s="279"/>
      <c r="L60" s="135" t="s">
        <v>54</v>
      </c>
      <c r="M60" s="135" t="s">
        <v>44</v>
      </c>
      <c r="N60" s="135">
        <v>0.02</v>
      </c>
      <c r="O60" s="121">
        <f>E58*N60</f>
        <v>0</v>
      </c>
      <c r="P60" s="137">
        <f>2.36/1.2*4</f>
        <v>7.8666666666666663</v>
      </c>
      <c r="Q60" s="117">
        <f>N60*P60*$N$14</f>
        <v>0.17994542160000004</v>
      </c>
      <c r="R60" s="286"/>
      <c r="S60" s="286"/>
      <c r="T60" s="286"/>
      <c r="U60" s="286"/>
      <c r="V60" s="281"/>
      <c r="W60" s="284"/>
      <c r="X60" s="72"/>
      <c r="Y60" s="72"/>
      <c r="Z60" s="72"/>
      <c r="AA60" s="72"/>
      <c r="AB60" s="72"/>
      <c r="AC60" s="72"/>
      <c r="AD60" s="72"/>
      <c r="AE60" s="72"/>
      <c r="AF60" s="72"/>
    </row>
    <row r="61" spans="1:32" s="70" customFormat="1" ht="12.75" hidden="1" customHeight="1">
      <c r="A61" s="289"/>
      <c r="B61" s="315"/>
      <c r="C61" s="295"/>
      <c r="D61" s="177"/>
      <c r="E61" s="291"/>
      <c r="F61" s="279"/>
      <c r="G61" s="279"/>
      <c r="H61" s="279"/>
      <c r="I61" s="279"/>
      <c r="J61" s="279"/>
      <c r="K61" s="279"/>
      <c r="L61" s="135" t="s">
        <v>73</v>
      </c>
      <c r="M61" s="135" t="s">
        <v>44</v>
      </c>
      <c r="N61" s="135">
        <v>8.6999999999999994E-2</v>
      </c>
      <c r="O61" s="121">
        <f>E58*N61</f>
        <v>0</v>
      </c>
      <c r="P61" s="133">
        <v>0.79700000000000004</v>
      </c>
      <c r="Q61" s="117">
        <f>N61*P61*$N$14</f>
        <v>7.9304463485100021E-2</v>
      </c>
      <c r="R61" s="286"/>
      <c r="S61" s="286"/>
      <c r="T61" s="286"/>
      <c r="U61" s="286"/>
      <c r="V61" s="281"/>
      <c r="W61" s="284"/>
      <c r="X61" s="72"/>
      <c r="Y61" s="72"/>
      <c r="Z61" s="72"/>
      <c r="AA61" s="72"/>
      <c r="AB61" s="72"/>
      <c r="AC61" s="72"/>
      <c r="AD61" s="72"/>
      <c r="AE61" s="72"/>
      <c r="AF61" s="72"/>
    </row>
    <row r="62" spans="1:32" s="67" customFormat="1" ht="12.75" customHeight="1">
      <c r="A62" s="289"/>
      <c r="B62" s="320" t="s">
        <v>77</v>
      </c>
      <c r="C62" s="295"/>
      <c r="D62" s="177"/>
      <c r="E62" s="291"/>
      <c r="F62" s="279">
        <v>12.9</v>
      </c>
      <c r="G62" s="279"/>
      <c r="H62" s="279"/>
      <c r="I62" s="279">
        <v>1.3</v>
      </c>
      <c r="J62" s="279"/>
      <c r="K62" s="279"/>
      <c r="L62" s="123"/>
      <c r="M62" s="123"/>
      <c r="N62" s="123"/>
      <c r="O62" s="116"/>
      <c r="P62" s="123"/>
      <c r="Q62" s="117"/>
      <c r="R62" s="118">
        <f>F63+I63</f>
        <v>27.905553999999999</v>
      </c>
      <c r="S62" s="286">
        <f>R62+R63</f>
        <v>89.870785464367017</v>
      </c>
      <c r="T62" s="286">
        <f>E62*S62</f>
        <v>0</v>
      </c>
      <c r="U62" s="286">
        <f>R63*E62</f>
        <v>0</v>
      </c>
      <c r="V62" s="282"/>
      <c r="W62" s="285"/>
      <c r="X62" s="72"/>
      <c r="Y62" s="72"/>
      <c r="Z62" s="72"/>
      <c r="AA62" s="72"/>
      <c r="AB62" s="72"/>
      <c r="AC62" s="72"/>
      <c r="AD62" s="72"/>
      <c r="AE62" s="72"/>
      <c r="AF62" s="72"/>
    </row>
    <row r="63" spans="1:32" s="67" customFormat="1" ht="12.75" hidden="1" customHeight="1">
      <c r="A63" s="167"/>
      <c r="B63" s="212"/>
      <c r="C63" s="166"/>
      <c r="D63" s="171"/>
      <c r="E63" s="173"/>
      <c r="F63" s="279">
        <f>F62*J$16/1000</f>
        <v>24.534381</v>
      </c>
      <c r="G63" s="279"/>
      <c r="H63" s="279"/>
      <c r="I63" s="279">
        <f>I62*$Q$16/1000</f>
        <v>3.3711730000000002</v>
      </c>
      <c r="J63" s="279"/>
      <c r="K63" s="279"/>
      <c r="L63" s="137" t="s">
        <v>74</v>
      </c>
      <c r="M63" s="123" t="s">
        <v>80</v>
      </c>
      <c r="N63" s="137">
        <v>0.25</v>
      </c>
      <c r="O63" s="116">
        <f>E62*N63</f>
        <v>0</v>
      </c>
      <c r="P63" s="138">
        <v>122.917</v>
      </c>
      <c r="Q63" s="117">
        <f>N63*P63*$N$14</f>
        <v>35.145685466325013</v>
      </c>
      <c r="R63" s="286">
        <f>SUM(Q63:Q66)</f>
        <v>61.965231464367022</v>
      </c>
      <c r="S63" s="286"/>
      <c r="T63" s="286"/>
      <c r="U63" s="286"/>
      <c r="V63" s="87"/>
      <c r="W63" s="88"/>
      <c r="X63" s="72"/>
      <c r="Y63" s="72"/>
      <c r="Z63" s="72"/>
      <c r="AA63" s="72"/>
      <c r="AB63" s="72"/>
      <c r="AC63" s="72"/>
      <c r="AD63" s="72"/>
      <c r="AE63" s="72"/>
      <c r="AF63" s="72"/>
    </row>
    <row r="64" spans="1:32" s="67" customFormat="1" ht="12.75" hidden="1" customHeight="1">
      <c r="A64" s="167"/>
      <c r="B64" s="212"/>
      <c r="C64" s="166"/>
      <c r="D64" s="171"/>
      <c r="E64" s="173"/>
      <c r="F64" s="279"/>
      <c r="G64" s="279"/>
      <c r="H64" s="279"/>
      <c r="I64" s="279"/>
      <c r="J64" s="279"/>
      <c r="K64" s="279"/>
      <c r="L64" s="137" t="s">
        <v>60</v>
      </c>
      <c r="M64" s="135" t="s">
        <v>44</v>
      </c>
      <c r="N64" s="137">
        <v>7.5</v>
      </c>
      <c r="O64" s="116">
        <f>E62*N64</f>
        <v>0</v>
      </c>
      <c r="P64" s="133">
        <v>0.96699999999999997</v>
      </c>
      <c r="Q64" s="117">
        <f>N64*P64*$N$14</f>
        <v>8.2948358272500027</v>
      </c>
      <c r="R64" s="286"/>
      <c r="S64" s="286"/>
      <c r="T64" s="286"/>
      <c r="U64" s="286"/>
      <c r="V64" s="87"/>
      <c r="W64" s="88"/>
      <c r="X64" s="72"/>
      <c r="Y64" s="72"/>
      <c r="Z64" s="72"/>
      <c r="AA64" s="72"/>
      <c r="AB64" s="72"/>
      <c r="AC64" s="72"/>
      <c r="AD64" s="72"/>
      <c r="AE64" s="72"/>
      <c r="AF64" s="72"/>
    </row>
    <row r="65" spans="1:32" s="67" customFormat="1" ht="12.75" hidden="1" customHeight="1">
      <c r="A65" s="167"/>
      <c r="B65" s="212"/>
      <c r="C65" s="166"/>
      <c r="D65" s="171"/>
      <c r="E65" s="173"/>
      <c r="F65" s="279"/>
      <c r="G65" s="279"/>
      <c r="H65" s="279"/>
      <c r="I65" s="279"/>
      <c r="J65" s="279"/>
      <c r="K65" s="279"/>
      <c r="L65" s="137" t="s">
        <v>75</v>
      </c>
      <c r="M65" s="137" t="s">
        <v>44</v>
      </c>
      <c r="N65" s="137">
        <v>3.01</v>
      </c>
      <c r="O65" s="116">
        <f>E62*N65</f>
        <v>0</v>
      </c>
      <c r="P65" s="138">
        <v>4.5</v>
      </c>
      <c r="Q65" s="117">
        <f>N65*P65*$N$14</f>
        <v>15.491699590500003</v>
      </c>
      <c r="R65" s="286"/>
      <c r="S65" s="286"/>
      <c r="T65" s="286"/>
      <c r="U65" s="286"/>
      <c r="V65" s="87"/>
      <c r="W65" s="88"/>
    </row>
    <row r="66" spans="1:32" s="67" customFormat="1" ht="12.75" hidden="1" customHeight="1">
      <c r="A66" s="167"/>
      <c r="B66" s="212"/>
      <c r="C66" s="166"/>
      <c r="D66" s="171"/>
      <c r="E66" s="173"/>
      <c r="F66" s="279"/>
      <c r="G66" s="279"/>
      <c r="H66" s="279"/>
      <c r="I66" s="279"/>
      <c r="J66" s="279"/>
      <c r="K66" s="279"/>
      <c r="L66" s="137" t="s">
        <v>76</v>
      </c>
      <c r="M66" s="137" t="s">
        <v>44</v>
      </c>
      <c r="N66" s="137">
        <v>3.08</v>
      </c>
      <c r="O66" s="116">
        <f>E62*N66</f>
        <v>0</v>
      </c>
      <c r="P66" s="139">
        <v>0.86099999999999999</v>
      </c>
      <c r="Q66" s="117">
        <f>N66*P66*$N$14</f>
        <v>3.0330105802920011</v>
      </c>
      <c r="R66" s="286"/>
      <c r="S66" s="286"/>
      <c r="T66" s="286"/>
      <c r="U66" s="286"/>
      <c r="V66" s="87"/>
      <c r="W66" s="88"/>
    </row>
    <row r="67" spans="1:32" s="67" customFormat="1" ht="21.75" customHeight="1">
      <c r="A67" s="308">
        <v>11</v>
      </c>
      <c r="B67" s="211" t="s">
        <v>78</v>
      </c>
      <c r="C67" s="214" t="s">
        <v>95</v>
      </c>
      <c r="D67" s="310" t="s">
        <v>49</v>
      </c>
      <c r="E67" s="312">
        <v>1147.5</v>
      </c>
      <c r="F67" s="279">
        <v>0.46500000000000002</v>
      </c>
      <c r="G67" s="279"/>
      <c r="H67" s="279"/>
      <c r="I67" s="279">
        <v>4.8000000000000001E-2</v>
      </c>
      <c r="J67" s="279"/>
      <c r="K67" s="279"/>
      <c r="L67" s="123"/>
      <c r="M67" s="123"/>
      <c r="N67" s="123"/>
      <c r="O67" s="116"/>
      <c r="P67" s="123"/>
      <c r="Q67" s="117"/>
      <c r="R67" s="118">
        <f>F68+I68</f>
        <v>1.00885293</v>
      </c>
      <c r="S67" s="286">
        <f>R67+R68</f>
        <v>2.6055964459668832</v>
      </c>
      <c r="T67" s="286">
        <f>E67*S67</f>
        <v>2989.9219217469986</v>
      </c>
      <c r="U67" s="286">
        <f>R68*E67</f>
        <v>1832.2631845719984</v>
      </c>
      <c r="V67" s="280"/>
      <c r="W67" s="283"/>
    </row>
    <row r="68" spans="1:32" s="67" customFormat="1" ht="10.5" hidden="1" customHeight="1">
      <c r="A68" s="309"/>
      <c r="B68" s="212"/>
      <c r="C68" s="215"/>
      <c r="D68" s="311"/>
      <c r="E68" s="313"/>
      <c r="F68" s="279">
        <f>F67*J$16/1000</f>
        <v>0.88437885000000005</v>
      </c>
      <c r="G68" s="279"/>
      <c r="H68" s="279"/>
      <c r="I68" s="279">
        <f>I67*$Q$16/1000</f>
        <v>0.12447408</v>
      </c>
      <c r="J68" s="279"/>
      <c r="K68" s="279"/>
      <c r="L68" s="137" t="s">
        <v>60</v>
      </c>
      <c r="M68" s="123" t="s">
        <v>44</v>
      </c>
      <c r="N68" s="123">
        <v>0.23300000000000001</v>
      </c>
      <c r="O68" s="116">
        <f>E67*N68</f>
        <v>267.36750000000001</v>
      </c>
      <c r="P68" s="140">
        <v>0.96699999999999997</v>
      </c>
      <c r="Q68" s="117">
        <f>N68*P68*$N$14</f>
        <v>0.25769289969990011</v>
      </c>
      <c r="R68" s="286">
        <f>SUM(Q68:Q69)</f>
        <v>1.5967435159668832</v>
      </c>
      <c r="S68" s="286"/>
      <c r="T68" s="286"/>
      <c r="U68" s="286"/>
      <c r="V68" s="281"/>
      <c r="W68" s="284"/>
    </row>
    <row r="69" spans="1:32" s="67" customFormat="1" ht="12" customHeight="1">
      <c r="A69" s="314"/>
      <c r="B69" s="213"/>
      <c r="C69" s="216"/>
      <c r="D69" s="330"/>
      <c r="E69" s="331"/>
      <c r="F69" s="279"/>
      <c r="G69" s="279"/>
      <c r="H69" s="279"/>
      <c r="I69" s="279"/>
      <c r="J69" s="279"/>
      <c r="K69" s="279"/>
      <c r="L69" s="123" t="s">
        <v>48</v>
      </c>
      <c r="M69" s="123" t="s">
        <v>80</v>
      </c>
      <c r="N69" s="123">
        <f>0.0381*0.25</f>
        <v>9.5250000000000005E-3</v>
      </c>
      <c r="O69" s="116">
        <f>E67*N69</f>
        <v>10.929937500000001</v>
      </c>
      <c r="P69" s="141">
        <v>122.917</v>
      </c>
      <c r="Q69" s="117">
        <f>N69*P69*$N$14</f>
        <v>1.3390506162669831</v>
      </c>
      <c r="R69" s="286"/>
      <c r="S69" s="286"/>
      <c r="T69" s="286"/>
      <c r="U69" s="286"/>
      <c r="V69" s="282"/>
      <c r="W69" s="285"/>
    </row>
    <row r="70" spans="1:32" s="67" customFormat="1" ht="27.75" customHeight="1">
      <c r="A70" s="175">
        <v>12</v>
      </c>
      <c r="B70" s="168"/>
      <c r="C70" s="169" t="s">
        <v>97</v>
      </c>
      <c r="D70" s="157" t="s">
        <v>100</v>
      </c>
      <c r="E70" s="175">
        <v>455</v>
      </c>
      <c r="F70" s="169"/>
      <c r="G70" s="169"/>
      <c r="H70" s="169"/>
      <c r="I70" s="169"/>
      <c r="J70" s="169"/>
      <c r="K70" s="169"/>
      <c r="L70" s="169"/>
      <c r="M70" s="169"/>
      <c r="N70" s="169"/>
      <c r="O70" s="169"/>
      <c r="P70" s="169"/>
      <c r="Q70" s="169"/>
      <c r="R70" s="169"/>
      <c r="S70" s="169"/>
      <c r="T70" s="169"/>
      <c r="U70" s="169"/>
      <c r="V70" s="170"/>
      <c r="W70" s="179"/>
    </row>
    <row r="71" spans="1:32" s="67" customFormat="1" ht="18" customHeight="1">
      <c r="A71" s="175">
        <v>13</v>
      </c>
      <c r="B71" s="168"/>
      <c r="C71" s="169" t="s">
        <v>98</v>
      </c>
      <c r="D71" s="157" t="s">
        <v>100</v>
      </c>
      <c r="E71" s="175">
        <v>455</v>
      </c>
      <c r="F71" s="169"/>
      <c r="G71" s="169"/>
      <c r="H71" s="169"/>
      <c r="I71" s="169"/>
      <c r="J71" s="169"/>
      <c r="K71" s="169"/>
      <c r="L71" s="169"/>
      <c r="M71" s="169"/>
      <c r="N71" s="169"/>
      <c r="O71" s="169"/>
      <c r="P71" s="169"/>
      <c r="Q71" s="169"/>
      <c r="R71" s="169"/>
      <c r="S71" s="169"/>
      <c r="T71" s="169"/>
      <c r="U71" s="169"/>
      <c r="V71" s="170"/>
      <c r="W71" s="179"/>
    </row>
    <row r="72" spans="1:32" s="67" customFormat="1" ht="18" customHeight="1">
      <c r="A72" s="175">
        <v>14</v>
      </c>
      <c r="B72" s="169"/>
      <c r="C72" s="169" t="s">
        <v>99</v>
      </c>
      <c r="D72" s="157" t="s">
        <v>94</v>
      </c>
      <c r="E72" s="175">
        <v>1694</v>
      </c>
      <c r="F72" s="169"/>
      <c r="G72" s="169"/>
      <c r="H72" s="169"/>
      <c r="I72" s="169"/>
      <c r="J72" s="169"/>
      <c r="K72" s="169"/>
      <c r="L72" s="169"/>
      <c r="M72" s="169"/>
      <c r="N72" s="169"/>
      <c r="O72" s="169"/>
      <c r="P72" s="169"/>
      <c r="Q72" s="169"/>
      <c r="R72" s="169"/>
      <c r="S72" s="169"/>
      <c r="T72" s="169"/>
      <c r="U72" s="169"/>
      <c r="V72" s="170"/>
      <c r="W72" s="179"/>
    </row>
    <row r="73" spans="1:32" s="72" customFormat="1" ht="12.75" customHeight="1">
      <c r="A73" s="181"/>
      <c r="B73" s="181"/>
      <c r="C73" s="181"/>
      <c r="D73" s="181"/>
      <c r="E73" s="181"/>
      <c r="F73" s="181"/>
      <c r="G73" s="181"/>
      <c r="H73" s="181"/>
      <c r="I73" s="181"/>
      <c r="J73" s="181"/>
      <c r="K73" s="181"/>
      <c r="L73" s="181"/>
      <c r="M73" s="181"/>
      <c r="N73" s="181"/>
      <c r="O73" s="181"/>
      <c r="P73" s="181"/>
      <c r="Q73" s="181"/>
      <c r="R73" s="181"/>
      <c r="S73" s="181"/>
      <c r="T73" s="181"/>
      <c r="U73" s="181"/>
      <c r="V73" s="202" t="s">
        <v>45</v>
      </c>
      <c r="W73" s="332">
        <v>1</v>
      </c>
      <c r="X73" s="67"/>
      <c r="Y73" s="67"/>
      <c r="Z73" s="67"/>
      <c r="AA73" s="67"/>
      <c r="AB73" s="67"/>
      <c r="AC73" s="67"/>
      <c r="AD73" s="67"/>
      <c r="AE73" s="67"/>
      <c r="AF73" s="67"/>
    </row>
    <row r="74" spans="1:32" s="72" customFormat="1" ht="12.75" hidden="1" customHeight="1">
      <c r="A74" s="168"/>
      <c r="B74" s="181"/>
      <c r="C74" s="168"/>
      <c r="D74" s="161"/>
      <c r="E74" s="198"/>
      <c r="F74" s="197">
        <f>F73*J$16/1000</f>
        <v>0</v>
      </c>
      <c r="G74" s="154"/>
      <c r="H74" s="154"/>
      <c r="I74" s="154">
        <f>I73*$Q$16/1000</f>
        <v>0</v>
      </c>
      <c r="J74" s="154"/>
      <c r="K74" s="154"/>
      <c r="L74" s="130" t="s">
        <v>55</v>
      </c>
      <c r="M74" s="130" t="s">
        <v>79</v>
      </c>
      <c r="N74" s="130">
        <v>1.02</v>
      </c>
      <c r="O74" s="121">
        <f>E73*N74</f>
        <v>0</v>
      </c>
      <c r="P74" s="120">
        <v>4.742</v>
      </c>
      <c r="Q74" s="117">
        <f>N74*P74*$N$14</f>
        <v>5.5319949979560024</v>
      </c>
      <c r="R74" s="155">
        <f>SUM(Q74:Q75)</f>
        <v>6.3657675340560029</v>
      </c>
      <c r="S74" s="155"/>
      <c r="T74" s="155"/>
      <c r="U74" s="155"/>
      <c r="V74" s="87">
        <f t="shared" ref="V74:V75" si="1">+$V$17*S74</f>
        <v>0</v>
      </c>
      <c r="W74" s="88">
        <f t="shared" ref="W74:W80" si="2">+V74*E74</f>
        <v>0</v>
      </c>
      <c r="X74" s="67"/>
      <c r="Y74" s="67"/>
      <c r="Z74" s="67"/>
      <c r="AA74" s="67"/>
      <c r="AB74" s="67"/>
      <c r="AC74" s="67"/>
      <c r="AD74" s="67"/>
      <c r="AE74" s="67"/>
      <c r="AF74" s="67"/>
    </row>
    <row r="75" spans="1:32" s="72" customFormat="1" ht="12.75" hidden="1" customHeight="1">
      <c r="A75" s="168"/>
      <c r="B75" s="181"/>
      <c r="C75" s="168"/>
      <c r="D75" s="161"/>
      <c r="E75" s="198"/>
      <c r="F75" s="197"/>
      <c r="G75" s="154"/>
      <c r="H75" s="154"/>
      <c r="I75" s="154"/>
      <c r="J75" s="154"/>
      <c r="K75" s="154"/>
      <c r="L75" s="130" t="s">
        <v>54</v>
      </c>
      <c r="M75" s="130" t="s">
        <v>44</v>
      </c>
      <c r="N75" s="130">
        <v>4.5</v>
      </c>
      <c r="O75" s="121">
        <f>E73*N75</f>
        <v>0</v>
      </c>
      <c r="P75" s="120">
        <v>0.16200000000000001</v>
      </c>
      <c r="Q75" s="117">
        <f>N75*P75*$N$14</f>
        <v>0.83377253610000024</v>
      </c>
      <c r="R75" s="155"/>
      <c r="S75" s="155"/>
      <c r="T75" s="155"/>
      <c r="U75" s="155"/>
      <c r="V75" s="87">
        <f t="shared" si="1"/>
        <v>0</v>
      </c>
      <c r="W75" s="88">
        <f t="shared" si="2"/>
        <v>0</v>
      </c>
      <c r="X75" s="65"/>
      <c r="Y75" s="65"/>
      <c r="Z75" s="65"/>
      <c r="AA75" s="65"/>
      <c r="AB75" s="65"/>
      <c r="AC75" s="65"/>
      <c r="AD75" s="65"/>
      <c r="AE75" s="65"/>
      <c r="AF75" s="65"/>
    </row>
    <row r="76" spans="1:32" s="67" customFormat="1" ht="12" hidden="1" customHeight="1">
      <c r="A76" s="181"/>
      <c r="B76" s="181"/>
      <c r="C76" s="181"/>
      <c r="D76" s="181"/>
      <c r="E76" s="181"/>
      <c r="F76" s="181"/>
      <c r="G76" s="181"/>
      <c r="H76" s="181"/>
      <c r="I76" s="181"/>
      <c r="J76" s="181"/>
      <c r="K76" s="181"/>
      <c r="L76" s="181"/>
      <c r="M76" s="181"/>
      <c r="N76" s="181"/>
      <c r="O76" s="181"/>
      <c r="P76" s="181"/>
      <c r="Q76" s="181"/>
      <c r="R76" s="181"/>
      <c r="S76" s="181"/>
      <c r="T76" s="181"/>
      <c r="U76" s="181"/>
      <c r="V76" s="182"/>
      <c r="W76" s="88">
        <f t="shared" si="2"/>
        <v>0</v>
      </c>
    </row>
    <row r="77" spans="1:32" s="67" customFormat="1" ht="12" hidden="1" customHeight="1">
      <c r="A77" s="181"/>
      <c r="B77" s="181"/>
      <c r="C77" s="181"/>
      <c r="D77" s="181"/>
      <c r="E77" s="181"/>
      <c r="F77" s="183"/>
      <c r="G77" s="183"/>
      <c r="H77" s="183"/>
      <c r="I77" s="183"/>
      <c r="J77" s="183"/>
      <c r="K77" s="183"/>
      <c r="L77" s="183"/>
      <c r="M77" s="183"/>
      <c r="N77" s="183"/>
      <c r="O77" s="183"/>
      <c r="P77" s="183"/>
      <c r="Q77" s="183"/>
      <c r="R77" s="183"/>
      <c r="S77" s="183"/>
      <c r="T77" s="183"/>
      <c r="U77" s="183"/>
      <c r="V77" s="184"/>
      <c r="W77" s="88">
        <f t="shared" si="2"/>
        <v>0</v>
      </c>
    </row>
    <row r="78" spans="1:32" s="67" customFormat="1" ht="12" customHeight="1">
      <c r="A78" s="181"/>
      <c r="B78" s="181"/>
      <c r="C78" s="181"/>
      <c r="D78" s="181"/>
      <c r="E78" s="181"/>
      <c r="F78" s="180"/>
      <c r="G78" s="180"/>
      <c r="H78" s="180"/>
      <c r="I78" s="180"/>
      <c r="J78" s="180"/>
      <c r="K78" s="180"/>
      <c r="L78" s="180"/>
      <c r="M78" s="180"/>
      <c r="N78" s="180"/>
      <c r="O78" s="180"/>
      <c r="P78" s="180"/>
      <c r="Q78" s="180"/>
      <c r="R78" s="180"/>
      <c r="S78" s="180"/>
      <c r="T78" s="180"/>
      <c r="U78" s="180"/>
      <c r="V78" s="202" t="s">
        <v>101</v>
      </c>
      <c r="W78" s="88"/>
    </row>
    <row r="79" spans="1:32" s="67" customFormat="1" ht="10.5" hidden="1" customHeight="1">
      <c r="A79" s="181"/>
      <c r="B79" s="181"/>
      <c r="C79" s="181"/>
      <c r="D79" s="181"/>
      <c r="E79" s="181"/>
      <c r="F79" s="181"/>
      <c r="G79" s="181"/>
      <c r="H79" s="181"/>
      <c r="I79" s="181"/>
      <c r="J79" s="181"/>
      <c r="K79" s="181"/>
      <c r="L79" s="181"/>
      <c r="M79" s="181"/>
      <c r="N79" s="181"/>
      <c r="O79" s="181"/>
      <c r="P79" s="181"/>
      <c r="Q79" s="181"/>
      <c r="R79" s="181"/>
      <c r="S79" s="181"/>
      <c r="T79" s="181"/>
      <c r="U79" s="181"/>
      <c r="V79" s="182"/>
      <c r="W79" s="88">
        <f t="shared" si="2"/>
        <v>0</v>
      </c>
    </row>
    <row r="80" spans="1:32" s="67" customFormat="1" ht="10.5" hidden="1" customHeight="1">
      <c r="A80" s="181"/>
      <c r="B80" s="181"/>
      <c r="C80" s="181"/>
      <c r="D80" s="181"/>
      <c r="E80" s="181"/>
      <c r="F80" s="183"/>
      <c r="G80" s="183"/>
      <c r="H80" s="183"/>
      <c r="I80" s="183"/>
      <c r="J80" s="183"/>
      <c r="K80" s="183"/>
      <c r="L80" s="183"/>
      <c r="M80" s="183"/>
      <c r="N80" s="183"/>
      <c r="O80" s="183"/>
      <c r="P80" s="183"/>
      <c r="Q80" s="183"/>
      <c r="R80" s="183"/>
      <c r="S80" s="183"/>
      <c r="T80" s="183"/>
      <c r="U80" s="183"/>
      <c r="V80" s="184"/>
      <c r="W80" s="88">
        <f t="shared" si="2"/>
        <v>0</v>
      </c>
    </row>
    <row r="81" spans="1:32" s="65" customFormat="1" ht="12.75" customHeight="1">
      <c r="A81" s="195"/>
      <c r="B81" s="195"/>
      <c r="C81" s="195"/>
      <c r="D81" s="195"/>
      <c r="E81" s="195"/>
      <c r="F81" s="185"/>
      <c r="G81" s="185"/>
      <c r="H81" s="185"/>
      <c r="I81" s="185"/>
      <c r="J81" s="185"/>
      <c r="K81" s="185"/>
      <c r="L81" s="185"/>
      <c r="M81" s="185"/>
      <c r="N81" s="185"/>
      <c r="O81" s="185"/>
      <c r="P81" s="185"/>
      <c r="Q81" s="185"/>
      <c r="R81" s="185"/>
      <c r="S81" s="185"/>
      <c r="T81" s="185"/>
      <c r="U81" s="185"/>
      <c r="V81" s="203" t="s">
        <v>45</v>
      </c>
      <c r="W81" s="88"/>
      <c r="X81" s="67"/>
      <c r="Y81" s="67"/>
      <c r="Z81" s="67"/>
      <c r="AA81" s="67"/>
      <c r="AB81" s="67"/>
      <c r="AC81" s="67"/>
      <c r="AD81" s="67"/>
      <c r="AE81" s="67"/>
      <c r="AF81" s="67"/>
    </row>
    <row r="82" spans="1:32" s="65" customFormat="1" ht="12.75" hidden="1" customHeight="1">
      <c r="A82" s="195"/>
      <c r="B82" s="195"/>
      <c r="C82" s="195"/>
      <c r="D82" s="195"/>
      <c r="E82" s="195"/>
      <c r="F82" s="186"/>
      <c r="G82" s="186"/>
      <c r="H82" s="186"/>
      <c r="I82" s="186"/>
      <c r="J82" s="186"/>
      <c r="K82" s="186"/>
      <c r="L82" s="186"/>
      <c r="M82" s="186"/>
      <c r="N82" s="186"/>
      <c r="O82" s="186"/>
      <c r="P82" s="186"/>
      <c r="Q82" s="186"/>
      <c r="R82" s="186"/>
      <c r="S82" s="186"/>
      <c r="T82" s="186"/>
      <c r="U82" s="186"/>
      <c r="V82" s="187"/>
      <c r="W82" s="88">
        <f t="shared" ref="W82:W86" si="3">W79+W76</f>
        <v>0</v>
      </c>
      <c r="X82" s="67"/>
      <c r="Y82" s="67"/>
      <c r="Z82" s="67"/>
      <c r="AA82" s="67"/>
      <c r="AB82" s="67"/>
      <c r="AC82" s="67"/>
      <c r="AD82" s="67"/>
      <c r="AE82" s="67"/>
      <c r="AF82" s="67"/>
    </row>
    <row r="83" spans="1:32" s="67" customFormat="1" ht="12" hidden="1" customHeight="1">
      <c r="A83" s="199"/>
      <c r="B83" s="195"/>
      <c r="C83" s="200"/>
      <c r="D83" s="199"/>
      <c r="E83" s="201"/>
      <c r="F83" s="162"/>
      <c r="G83" s="162"/>
      <c r="H83" s="165"/>
      <c r="I83" s="188"/>
      <c r="J83" s="162"/>
      <c r="K83" s="165"/>
      <c r="L83" s="142"/>
      <c r="M83" s="142"/>
      <c r="N83" s="142"/>
      <c r="O83" s="116"/>
      <c r="P83" s="125"/>
      <c r="Q83" s="153"/>
      <c r="R83" s="156"/>
      <c r="S83" s="189"/>
      <c r="T83" s="189"/>
      <c r="U83" s="189"/>
      <c r="V83" s="87"/>
      <c r="W83" s="88">
        <f t="shared" si="3"/>
        <v>0</v>
      </c>
      <c r="X83" s="63"/>
      <c r="Y83" s="63"/>
      <c r="Z83" s="63"/>
      <c r="AA83" s="63"/>
      <c r="AB83" s="63"/>
      <c r="AC83" s="63"/>
      <c r="AD83" s="63"/>
      <c r="AE83" s="63"/>
      <c r="AF83" s="63"/>
    </row>
    <row r="84" spans="1:32" s="67" customFormat="1" ht="12" hidden="1" customHeight="1">
      <c r="A84" s="199"/>
      <c r="B84" s="195"/>
      <c r="C84" s="200"/>
      <c r="D84" s="199"/>
      <c r="E84" s="201"/>
      <c r="F84" s="160"/>
      <c r="G84" s="160"/>
      <c r="H84" s="163"/>
      <c r="I84" s="190"/>
      <c r="J84" s="160"/>
      <c r="K84" s="163"/>
      <c r="L84" s="142"/>
      <c r="M84" s="142"/>
      <c r="N84" s="142"/>
      <c r="O84" s="116"/>
      <c r="P84" s="125"/>
      <c r="Q84" s="153"/>
      <c r="R84" s="189"/>
      <c r="S84" s="189"/>
      <c r="T84" s="189"/>
      <c r="U84" s="189"/>
      <c r="V84" s="87"/>
      <c r="W84" s="88">
        <f t="shared" si="3"/>
        <v>0</v>
      </c>
      <c r="X84" s="63"/>
      <c r="Y84" s="63"/>
      <c r="Z84" s="63"/>
      <c r="AA84" s="63"/>
      <c r="AB84" s="63"/>
      <c r="AC84" s="63"/>
      <c r="AD84" s="63"/>
      <c r="AE84" s="63"/>
      <c r="AF84" s="63"/>
    </row>
    <row r="85" spans="1:32" s="67" customFormat="1" ht="12" hidden="1" customHeight="1">
      <c r="A85" s="199"/>
      <c r="B85" s="195"/>
      <c r="C85" s="200"/>
      <c r="D85" s="199"/>
      <c r="E85" s="201"/>
      <c r="F85" s="192"/>
      <c r="G85" s="192"/>
      <c r="H85" s="164"/>
      <c r="I85" s="191"/>
      <c r="J85" s="192"/>
      <c r="K85" s="164"/>
      <c r="L85" s="142"/>
      <c r="M85" s="142"/>
      <c r="N85" s="142"/>
      <c r="O85" s="116"/>
      <c r="P85" s="125"/>
      <c r="Q85" s="153"/>
      <c r="R85" s="193"/>
      <c r="S85" s="193"/>
      <c r="T85" s="193"/>
      <c r="U85" s="193"/>
      <c r="V85" s="87"/>
      <c r="W85" s="88">
        <f t="shared" si="3"/>
        <v>0</v>
      </c>
      <c r="X85" s="64"/>
      <c r="Y85" s="64"/>
      <c r="Z85" s="64"/>
      <c r="AA85" s="64"/>
      <c r="AB85" s="64"/>
      <c r="AC85" s="64"/>
      <c r="AD85" s="64"/>
      <c r="AE85" s="64"/>
      <c r="AF85" s="64"/>
    </row>
    <row r="86" spans="1:32" s="62" customFormat="1" ht="12.75" hidden="1" customHeight="1">
      <c r="A86" s="195"/>
      <c r="B86" s="195"/>
      <c r="C86" s="195"/>
      <c r="D86" s="195"/>
      <c r="E86" s="195"/>
      <c r="F86" s="195"/>
      <c r="G86" s="195"/>
      <c r="H86" s="195"/>
      <c r="I86" s="195"/>
      <c r="J86" s="195"/>
      <c r="K86" s="195"/>
      <c r="L86" s="195"/>
      <c r="M86" s="195"/>
      <c r="N86" s="195"/>
      <c r="O86" s="195"/>
      <c r="P86" s="195"/>
      <c r="Q86" s="195"/>
      <c r="R86" s="195"/>
      <c r="S86" s="195"/>
      <c r="T86" s="195"/>
      <c r="U86" s="195"/>
      <c r="V86" s="196"/>
      <c r="W86" s="88">
        <f t="shared" si="3"/>
        <v>0</v>
      </c>
      <c r="X86" s="64"/>
      <c r="Y86" s="64"/>
      <c r="Z86" s="64"/>
      <c r="AA86" s="64"/>
      <c r="AB86" s="64"/>
      <c r="AC86" s="64"/>
      <c r="AD86" s="64"/>
      <c r="AE86" s="64"/>
      <c r="AF86" s="64"/>
    </row>
    <row r="87" spans="1:32" s="62" customFormat="1" ht="15.75" customHeight="1">
      <c r="A87" s="195"/>
      <c r="B87" s="195"/>
      <c r="C87" s="195"/>
      <c r="D87" s="195"/>
      <c r="E87" s="195" t="s">
        <v>102</v>
      </c>
      <c r="F87" s="186"/>
      <c r="G87" s="186"/>
      <c r="H87" s="186"/>
      <c r="I87" s="186"/>
      <c r="J87" s="186"/>
      <c r="K87" s="186"/>
      <c r="L87" s="186"/>
      <c r="M87" s="186"/>
      <c r="N87" s="186"/>
      <c r="O87" s="186"/>
      <c r="P87" s="186"/>
      <c r="Q87" s="186"/>
      <c r="R87" s="186"/>
      <c r="S87" s="186"/>
      <c r="T87" s="186"/>
      <c r="U87" s="186"/>
      <c r="V87" s="204" t="s">
        <v>103</v>
      </c>
      <c r="W87" s="88"/>
      <c r="X87" s="72"/>
      <c r="Y87" s="72"/>
      <c r="Z87" s="72"/>
      <c r="AA87" s="72"/>
      <c r="AB87" s="72"/>
      <c r="AC87" s="72"/>
      <c r="AD87" s="72"/>
      <c r="AE87" s="72"/>
      <c r="AF87" s="72"/>
    </row>
    <row r="88" spans="1:32" s="62" customFormat="1" ht="12" customHeight="1">
      <c r="A88" s="195"/>
      <c r="B88" s="195"/>
      <c r="C88" s="195"/>
      <c r="D88" s="195"/>
      <c r="E88" s="195"/>
      <c r="F88" s="185"/>
      <c r="G88" s="185"/>
      <c r="H88" s="185"/>
      <c r="I88" s="185"/>
      <c r="J88" s="185"/>
      <c r="K88" s="185"/>
      <c r="L88" s="185"/>
      <c r="M88" s="185"/>
      <c r="N88" s="185"/>
      <c r="O88" s="185"/>
      <c r="P88" s="185"/>
      <c r="Q88" s="185"/>
      <c r="R88" s="185"/>
      <c r="S88" s="185"/>
      <c r="T88" s="185"/>
      <c r="U88" s="185"/>
      <c r="V88" s="204" t="s">
        <v>45</v>
      </c>
      <c r="W88" s="88">
        <v>14322.99</v>
      </c>
      <c r="X88" s="72"/>
      <c r="Y88" s="72"/>
      <c r="Z88" s="72"/>
      <c r="AA88" s="72"/>
      <c r="AB88" s="72"/>
      <c r="AC88" s="72"/>
      <c r="AD88" s="72"/>
      <c r="AE88" s="72"/>
      <c r="AF88" s="72"/>
    </row>
    <row r="89" spans="1:32" s="62" customFormat="1" ht="12" hidden="1" customHeight="1">
      <c r="A89" s="194"/>
      <c r="B89" s="195"/>
      <c r="C89" s="195"/>
      <c r="D89" s="195"/>
      <c r="E89" s="195"/>
      <c r="F89" s="195"/>
      <c r="G89" s="195"/>
      <c r="H89" s="195"/>
      <c r="I89" s="195"/>
      <c r="J89" s="195"/>
      <c r="K89" s="195"/>
      <c r="L89" s="195"/>
      <c r="M89" s="195"/>
      <c r="N89" s="195"/>
      <c r="O89" s="195"/>
      <c r="P89" s="195"/>
      <c r="Q89" s="195"/>
      <c r="R89" s="195"/>
      <c r="S89" s="195"/>
      <c r="T89" s="195"/>
      <c r="U89" s="195"/>
      <c r="V89" s="196"/>
      <c r="W89" s="88">
        <f t="shared" ref="W89:W90" si="4">+V89*E89</f>
        <v>0</v>
      </c>
      <c r="X89" s="72"/>
      <c r="Y89" s="72"/>
      <c r="Z89" s="72"/>
      <c r="AA89" s="72"/>
      <c r="AB89" s="72"/>
      <c r="AC89" s="72"/>
      <c r="AD89" s="72"/>
      <c r="AE89" s="72"/>
      <c r="AF89" s="72"/>
    </row>
    <row r="90" spans="1:32" s="62" customFormat="1" ht="12" hidden="1" customHeight="1">
      <c r="A90" s="194"/>
      <c r="B90" s="195"/>
      <c r="C90" s="195"/>
      <c r="D90" s="195"/>
      <c r="E90" s="195"/>
      <c r="F90" s="195"/>
      <c r="G90" s="195"/>
      <c r="H90" s="195"/>
      <c r="I90" s="195"/>
      <c r="J90" s="195"/>
      <c r="K90" s="195"/>
      <c r="L90" s="195"/>
      <c r="M90" s="195"/>
      <c r="N90" s="195"/>
      <c r="O90" s="195"/>
      <c r="P90" s="195"/>
      <c r="Q90" s="195"/>
      <c r="R90" s="195"/>
      <c r="S90" s="195"/>
      <c r="T90" s="195"/>
      <c r="U90" s="195"/>
      <c r="V90" s="196"/>
      <c r="W90" s="174">
        <f t="shared" si="4"/>
        <v>0</v>
      </c>
      <c r="X90" s="72"/>
      <c r="Y90" s="72"/>
      <c r="Z90" s="72"/>
      <c r="AA90" s="72"/>
      <c r="AB90" s="72"/>
      <c r="AC90" s="72"/>
      <c r="AD90" s="72"/>
      <c r="AE90" s="72"/>
      <c r="AF90" s="72"/>
    </row>
    <row r="91" spans="1:32" s="62" customFormat="1" ht="14.25" customHeight="1">
      <c r="A91" s="195"/>
      <c r="B91" s="195"/>
      <c r="C91" s="195"/>
      <c r="D91" s="195"/>
      <c r="E91" s="195"/>
      <c r="F91" s="195"/>
      <c r="G91" s="195"/>
      <c r="H91" s="195"/>
      <c r="I91" s="195"/>
      <c r="J91" s="195"/>
      <c r="K91" s="195"/>
      <c r="L91" s="195"/>
      <c r="M91" s="195"/>
      <c r="N91" s="195"/>
      <c r="O91" s="195"/>
      <c r="P91" s="195"/>
      <c r="Q91" s="195"/>
      <c r="R91" s="195"/>
      <c r="S91" s="195"/>
      <c r="T91" s="195"/>
      <c r="U91" s="195"/>
      <c r="V91" s="195"/>
      <c r="W91" s="205"/>
      <c r="X91" s="27"/>
      <c r="Y91" s="31"/>
      <c r="Z91" s="31"/>
      <c r="AA91" s="31"/>
      <c r="AB91" s="31"/>
      <c r="AC91" s="31"/>
      <c r="AD91" s="28"/>
      <c r="AE91" s="28"/>
      <c r="AF91" s="27"/>
    </row>
    <row r="92" spans="1:32" s="28" customFormat="1" ht="14.25" customHeight="1">
      <c r="A92" s="259"/>
      <c r="B92" s="259"/>
      <c r="C92" s="259"/>
      <c r="D92" s="259"/>
      <c r="E92" s="259"/>
      <c r="F92" s="259"/>
      <c r="G92" s="259"/>
      <c r="H92" s="259"/>
      <c r="I92" s="259"/>
      <c r="J92" s="259"/>
      <c r="K92" s="259"/>
      <c r="L92" s="259"/>
      <c r="M92" s="259"/>
      <c r="N92" s="259"/>
      <c r="O92" s="259"/>
      <c r="P92" s="259"/>
      <c r="Q92" s="259"/>
      <c r="R92" s="259"/>
      <c r="S92" s="259"/>
      <c r="T92" s="259"/>
      <c r="U92" s="259"/>
      <c r="V92" s="34"/>
      <c r="W92" s="88"/>
      <c r="X92" s="29"/>
      <c r="Y92" s="29"/>
      <c r="Z92" s="29"/>
      <c r="AA92" s="29"/>
      <c r="AB92" s="29"/>
      <c r="AC92" s="29"/>
      <c r="AD92" s="29"/>
      <c r="AE92" s="29"/>
      <c r="AF92" s="29"/>
    </row>
  </sheetData>
  <mergeCells count="220">
    <mergeCell ref="A92:U92"/>
    <mergeCell ref="V18:V22"/>
    <mergeCell ref="W18:W22"/>
    <mergeCell ref="V1:W1"/>
    <mergeCell ref="A2:W2"/>
    <mergeCell ref="A3:W3"/>
    <mergeCell ref="I67:K67"/>
    <mergeCell ref="S67:S69"/>
    <mergeCell ref="T67:T69"/>
    <mergeCell ref="U67:U69"/>
    <mergeCell ref="F68:H69"/>
    <mergeCell ref="I68:K69"/>
    <mergeCell ref="R68:R69"/>
    <mergeCell ref="A67:A69"/>
    <mergeCell ref="B67:B69"/>
    <mergeCell ref="C67:C69"/>
    <mergeCell ref="D67:D69"/>
    <mergeCell ref="E67:E69"/>
    <mergeCell ref="F67:H67"/>
    <mergeCell ref="I62:K62"/>
    <mergeCell ref="S62:S66"/>
    <mergeCell ref="T62:T66"/>
    <mergeCell ref="U62:U66"/>
    <mergeCell ref="F63:H66"/>
    <mergeCell ref="I63:K66"/>
    <mergeCell ref="R63:R66"/>
    <mergeCell ref="B62:B66"/>
    <mergeCell ref="F62:H62"/>
    <mergeCell ref="I58:K58"/>
    <mergeCell ref="S58:S61"/>
    <mergeCell ref="T58:T61"/>
    <mergeCell ref="U58:U61"/>
    <mergeCell ref="F59:H61"/>
    <mergeCell ref="I59:K61"/>
    <mergeCell ref="R59:R61"/>
    <mergeCell ref="B58:B61"/>
    <mergeCell ref="F58:H58"/>
    <mergeCell ref="I55:K55"/>
    <mergeCell ref="S55:S57"/>
    <mergeCell ref="T55:T57"/>
    <mergeCell ref="U55:U57"/>
    <mergeCell ref="F56:H57"/>
    <mergeCell ref="I56:K57"/>
    <mergeCell ref="R56:R57"/>
    <mergeCell ref="B55:B57"/>
    <mergeCell ref="F55:H55"/>
    <mergeCell ref="I51:K51"/>
    <mergeCell ref="S51:S54"/>
    <mergeCell ref="T51:T54"/>
    <mergeCell ref="U51:U54"/>
    <mergeCell ref="F52:H54"/>
    <mergeCell ref="I52:K54"/>
    <mergeCell ref="R52:R54"/>
    <mergeCell ref="A51:A54"/>
    <mergeCell ref="B51:B54"/>
    <mergeCell ref="C51:C54"/>
    <mergeCell ref="D51:D54"/>
    <mergeCell ref="E51:E54"/>
    <mergeCell ref="F51:H51"/>
    <mergeCell ref="I49:K49"/>
    <mergeCell ref="S49:S50"/>
    <mergeCell ref="T49:T50"/>
    <mergeCell ref="U49:U50"/>
    <mergeCell ref="F50:H50"/>
    <mergeCell ref="I50:K50"/>
    <mergeCell ref="A49:A50"/>
    <mergeCell ref="B49:B50"/>
    <mergeCell ref="C49:C50"/>
    <mergeCell ref="D49:D50"/>
    <mergeCell ref="E49:E50"/>
    <mergeCell ref="F49:H49"/>
    <mergeCell ref="A39:A47"/>
    <mergeCell ref="I44:K44"/>
    <mergeCell ref="S44:S46"/>
    <mergeCell ref="T44:T46"/>
    <mergeCell ref="U44:U46"/>
    <mergeCell ref="F45:H46"/>
    <mergeCell ref="I45:K46"/>
    <mergeCell ref="R45:R46"/>
    <mergeCell ref="B44:B46"/>
    <mergeCell ref="F44:H44"/>
    <mergeCell ref="I47:K47"/>
    <mergeCell ref="S47:S48"/>
    <mergeCell ref="T47:T48"/>
    <mergeCell ref="U47:U48"/>
    <mergeCell ref="F48:H48"/>
    <mergeCell ref="I48:K48"/>
    <mergeCell ref="B47:B48"/>
    <mergeCell ref="F47:H47"/>
    <mergeCell ref="I39:K39"/>
    <mergeCell ref="S39:S43"/>
    <mergeCell ref="T39:T43"/>
    <mergeCell ref="U39:U43"/>
    <mergeCell ref="F40:H43"/>
    <mergeCell ref="I40:K43"/>
    <mergeCell ref="R40:R43"/>
    <mergeCell ref="B39:B43"/>
    <mergeCell ref="F39:H39"/>
    <mergeCell ref="I34:K34"/>
    <mergeCell ref="S34:S38"/>
    <mergeCell ref="T34:T38"/>
    <mergeCell ref="U34:U38"/>
    <mergeCell ref="F35:H38"/>
    <mergeCell ref="I35:K38"/>
    <mergeCell ref="R35:R38"/>
    <mergeCell ref="A34:A38"/>
    <mergeCell ref="B34:B38"/>
    <mergeCell ref="C34:C38"/>
    <mergeCell ref="D34:D38"/>
    <mergeCell ref="E34:E38"/>
    <mergeCell ref="F34:H34"/>
    <mergeCell ref="I32:K32"/>
    <mergeCell ref="S32:S33"/>
    <mergeCell ref="T32:T33"/>
    <mergeCell ref="U32:U33"/>
    <mergeCell ref="F33:H33"/>
    <mergeCell ref="I33:K33"/>
    <mergeCell ref="A32:A33"/>
    <mergeCell ref="B32:B33"/>
    <mergeCell ref="C32:C33"/>
    <mergeCell ref="D32:D33"/>
    <mergeCell ref="E32:E33"/>
    <mergeCell ref="F32:H32"/>
    <mergeCell ref="I30:K30"/>
    <mergeCell ref="S30:S31"/>
    <mergeCell ref="T30:T31"/>
    <mergeCell ref="U30:U31"/>
    <mergeCell ref="F31:H31"/>
    <mergeCell ref="I31:K31"/>
    <mergeCell ref="A30:A31"/>
    <mergeCell ref="B30:B31"/>
    <mergeCell ref="C30:C31"/>
    <mergeCell ref="D30:D31"/>
    <mergeCell ref="E30:E31"/>
    <mergeCell ref="F30:H30"/>
    <mergeCell ref="S26:S27"/>
    <mergeCell ref="T26:T27"/>
    <mergeCell ref="U26:U27"/>
    <mergeCell ref="F27:H27"/>
    <mergeCell ref="I27:K27"/>
    <mergeCell ref="S24:S25"/>
    <mergeCell ref="T24:T25"/>
    <mergeCell ref="U24:U25"/>
    <mergeCell ref="F25:H25"/>
    <mergeCell ref="I25:K25"/>
    <mergeCell ref="A26:A27"/>
    <mergeCell ref="B26:B27"/>
    <mergeCell ref="C26:C27"/>
    <mergeCell ref="D26:D27"/>
    <mergeCell ref="E26:E27"/>
    <mergeCell ref="Q19:Q22"/>
    <mergeCell ref="F23:H23"/>
    <mergeCell ref="I23:K23"/>
    <mergeCell ref="A24:A25"/>
    <mergeCell ref="B24:B25"/>
    <mergeCell ref="C24:C25"/>
    <mergeCell ref="D24:D25"/>
    <mergeCell ref="E24:E25"/>
    <mergeCell ref="F24:H24"/>
    <mergeCell ref="I24:K24"/>
    <mergeCell ref="F26:H26"/>
    <mergeCell ref="I26:K26"/>
    <mergeCell ref="L18:Q18"/>
    <mergeCell ref="R18:R22"/>
    <mergeCell ref="S18:S22"/>
    <mergeCell ref="T18:T22"/>
    <mergeCell ref="U18:U22"/>
    <mergeCell ref="L19:L22"/>
    <mergeCell ref="M19:M22"/>
    <mergeCell ref="N19:N22"/>
    <mergeCell ref="O19:O22"/>
    <mergeCell ref="P19:P22"/>
    <mergeCell ref="I17:K17"/>
    <mergeCell ref="A18:A22"/>
    <mergeCell ref="B18:B22"/>
    <mergeCell ref="C18:C22"/>
    <mergeCell ref="D18:D22"/>
    <mergeCell ref="E18:E22"/>
    <mergeCell ref="F18:H22"/>
    <mergeCell ref="I18:K22"/>
    <mergeCell ref="E13:G13"/>
    <mergeCell ref="P13:R13"/>
    <mergeCell ref="D14:F14"/>
    <mergeCell ref="N14:P14"/>
    <mergeCell ref="A16:C16"/>
    <mergeCell ref="E16:I16"/>
    <mergeCell ref="J16:L16"/>
    <mergeCell ref="M16:P16"/>
    <mergeCell ref="Q16:S16"/>
    <mergeCell ref="A4:C4"/>
    <mergeCell ref="D4:S4"/>
    <mergeCell ref="A5:C5"/>
    <mergeCell ref="E9:R9"/>
    <mergeCell ref="E10:R10"/>
    <mergeCell ref="A12:B12"/>
    <mergeCell ref="P12:R12"/>
    <mergeCell ref="V67:V69"/>
    <mergeCell ref="W67:W69"/>
    <mergeCell ref="I28:K28"/>
    <mergeCell ref="S28:S29"/>
    <mergeCell ref="T28:T29"/>
    <mergeCell ref="U28:U29"/>
    <mergeCell ref="F29:H29"/>
    <mergeCell ref="I29:K29"/>
    <mergeCell ref="A28:A29"/>
    <mergeCell ref="B28:B29"/>
    <mergeCell ref="C28:C29"/>
    <mergeCell ref="D28:D29"/>
    <mergeCell ref="V39:V47"/>
    <mergeCell ref="W39:W47"/>
    <mergeCell ref="A55:A62"/>
    <mergeCell ref="V28:V29"/>
    <mergeCell ref="W28:W29"/>
    <mergeCell ref="V55:V62"/>
    <mergeCell ref="E55:E62"/>
    <mergeCell ref="W55:W62"/>
    <mergeCell ref="C39:C47"/>
    <mergeCell ref="C55:C62"/>
    <mergeCell ref="E28:E29"/>
    <mergeCell ref="F28:H28"/>
  </mergeCells>
  <printOptions horizontalCentered="1"/>
  <pageMargins left="0" right="0" top="0.98425196850393704" bottom="0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Ծավալաթերթ</vt:lpstr>
      <vt:lpstr>Ծավալաթերթ!Print_Area</vt:lpstr>
      <vt:lpstr>Ծավալաթերթ!Print_Titles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2020-07-01T10:32:00Z</dcterms:modified>
</cp:coreProperties>
</file>