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3" i="1" l="1"/>
  <c r="G321" i="1" l="1"/>
  <c r="I322" i="1"/>
  <c r="I25" i="1" l="1"/>
  <c r="I24" i="1"/>
  <c r="I22" i="1"/>
  <c r="I21" i="1" s="1"/>
  <c r="G31" i="1"/>
  <c r="G12" i="1" l="1"/>
  <c r="I12" i="1" s="1"/>
  <c r="G15" i="1"/>
  <c r="G36" i="1"/>
  <c r="I602" i="1" l="1"/>
  <c r="I601" i="1"/>
  <c r="I8" i="1" l="1"/>
  <c r="I6" i="1"/>
  <c r="I5" i="1" l="1"/>
  <c r="I13" i="1"/>
  <c r="I11" i="1" l="1"/>
  <c r="G253" i="1" l="1"/>
  <c r="I253" i="1" s="1"/>
  <c r="I279" i="1" l="1"/>
  <c r="I280" i="1"/>
  <c r="I259" i="1"/>
  <c r="I274" i="1"/>
  <c r="I275" i="1"/>
  <c r="I276" i="1"/>
  <c r="I277" i="1"/>
  <c r="I278" i="1"/>
  <c r="I268" i="1"/>
  <c r="I265" i="1"/>
  <c r="I266" i="1"/>
  <c r="I267" i="1"/>
  <c r="I269" i="1"/>
  <c r="I258" i="1"/>
  <c r="I257" i="1"/>
  <c r="I256" i="1"/>
  <c r="I255" i="1"/>
  <c r="G391" i="1" l="1"/>
  <c r="G390" i="1"/>
  <c r="G387" i="1"/>
  <c r="I370" i="1"/>
  <c r="G369" i="1"/>
  <c r="G216" i="1" l="1"/>
  <c r="I216" i="1"/>
  <c r="I571" i="1"/>
  <c r="I194" i="1"/>
  <c r="I105" i="1"/>
  <c r="I22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77" i="1"/>
  <c r="G485" i="1" l="1"/>
  <c r="I486" i="1"/>
  <c r="G483" i="1" l="1"/>
  <c r="G482" i="1"/>
  <c r="G466" i="1"/>
  <c r="G465" i="1"/>
  <c r="G448" i="1"/>
  <c r="G447" i="1"/>
  <c r="I412" i="1" l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G392" i="1" l="1"/>
  <c r="G67" i="1" l="1"/>
  <c r="I68" i="1"/>
  <c r="I66" i="1"/>
  <c r="G65" i="1"/>
  <c r="I63" i="1"/>
  <c r="G62" i="1"/>
  <c r="G506" i="1" l="1"/>
  <c r="I507" i="1"/>
  <c r="G504" i="1"/>
  <c r="I505" i="1"/>
  <c r="G502" i="1"/>
  <c r="I503" i="1"/>
  <c r="G500" i="1"/>
  <c r="I501" i="1"/>
  <c r="G498" i="1"/>
  <c r="I499" i="1"/>
  <c r="G496" i="1"/>
  <c r="I497" i="1"/>
  <c r="G494" i="1"/>
  <c r="I495" i="1"/>
  <c r="G492" i="1"/>
  <c r="I493" i="1"/>
  <c r="G489" i="1"/>
  <c r="G490" i="1"/>
  <c r="I490" i="1" s="1"/>
  <c r="G74" i="1" l="1"/>
  <c r="G73" i="1"/>
  <c r="G71" i="1"/>
  <c r="I600" i="1" l="1"/>
  <c r="I599" i="1"/>
  <c r="I598" i="1"/>
  <c r="I597" i="1"/>
  <c r="I596" i="1" l="1"/>
  <c r="I595" i="1" l="1"/>
  <c r="I273" i="1" l="1"/>
  <c r="I272" i="1"/>
  <c r="I271" i="1"/>
  <c r="I270" i="1"/>
  <c r="I264" i="1"/>
  <c r="I263" i="1"/>
  <c r="I262" i="1"/>
  <c r="I261" i="1"/>
  <c r="I254" i="1"/>
  <c r="I252" i="1"/>
  <c r="I251" i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I242" i="1" s="1"/>
  <c r="G241" i="1"/>
  <c r="I241" i="1" s="1"/>
  <c r="G240" i="1"/>
  <c r="I240" i="1" s="1"/>
  <c r="G238" i="1"/>
  <c r="I238" i="1" s="1"/>
  <c r="G237" i="1"/>
  <c r="I237" i="1" s="1"/>
  <c r="G236" i="1"/>
  <c r="I236" i="1" s="1"/>
  <c r="G235" i="1"/>
  <c r="I235" i="1" s="1"/>
  <c r="G234" i="1"/>
  <c r="I234" i="1" s="1"/>
  <c r="I250" i="1" l="1"/>
  <c r="I260" i="1"/>
  <c r="I249" i="1" s="1"/>
  <c r="I239" i="1"/>
  <c r="I232" i="1" s="1"/>
  <c r="I231" i="1" s="1"/>
  <c r="I248" i="1" l="1"/>
  <c r="I594" i="1"/>
  <c r="I593" i="1"/>
  <c r="G58" i="1" l="1"/>
  <c r="I577" i="1" l="1"/>
  <c r="I578" i="1"/>
  <c r="I579" i="1"/>
  <c r="I32" i="1" l="1"/>
  <c r="I18" i="1"/>
  <c r="I17" i="1"/>
  <c r="I16" i="1"/>
  <c r="I327" i="1" l="1"/>
  <c r="G305" i="1" l="1"/>
  <c r="I305" i="1" s="1"/>
  <c r="I328" i="1" l="1"/>
  <c r="I326" i="1" s="1"/>
  <c r="I325" i="1"/>
  <c r="I324" i="1" s="1"/>
  <c r="I323" i="1" l="1"/>
  <c r="I415" i="1"/>
  <c r="I416" i="1"/>
  <c r="I414" i="1"/>
  <c r="I413" i="1"/>
  <c r="I336" i="1"/>
  <c r="I335" i="1"/>
  <c r="I334" i="1"/>
  <c r="I303" i="1"/>
  <c r="I302" i="1"/>
  <c r="I301" i="1"/>
  <c r="I300" i="1"/>
  <c r="I299" i="1"/>
  <c r="I298" i="1"/>
  <c r="I304" i="1"/>
  <c r="I297" i="1"/>
  <c r="I296" i="1"/>
  <c r="I295" i="1"/>
  <c r="I294" i="1"/>
  <c r="I293" i="1"/>
  <c r="I586" i="1" l="1"/>
  <c r="I587" i="1"/>
  <c r="I588" i="1"/>
  <c r="I589" i="1"/>
  <c r="I590" i="1"/>
  <c r="I591" i="1"/>
  <c r="I592" i="1"/>
  <c r="I585" i="1"/>
  <c r="I355" i="1" l="1"/>
  <c r="I354" i="1"/>
  <c r="I352" i="1"/>
  <c r="I351" i="1" s="1"/>
  <c r="I556" i="1"/>
  <c r="G555" i="1"/>
  <c r="I353" i="1" l="1"/>
  <c r="I76" i="1"/>
  <c r="I75" i="1"/>
  <c r="I27" i="1"/>
  <c r="I26" i="1"/>
  <c r="I23" i="1" l="1"/>
  <c r="I20" i="1" s="1"/>
  <c r="I19" i="1" s="1"/>
  <c r="G100" i="1"/>
  <c r="I100" i="1" s="1"/>
  <c r="I58" i="1"/>
  <c r="G57" i="1"/>
  <c r="I57" i="1" s="1"/>
  <c r="I56" i="1"/>
  <c r="I55" i="1"/>
  <c r="I54" i="1"/>
  <c r="G53" i="1"/>
  <c r="I53" i="1" s="1"/>
  <c r="I230" i="1"/>
  <c r="I229" i="1"/>
  <c r="I228" i="1"/>
  <c r="G431" i="1" l="1"/>
  <c r="I431" i="1" s="1"/>
  <c r="I564" i="1" l="1"/>
  <c r="I565" i="1"/>
  <c r="I566" i="1"/>
  <c r="I563" i="1"/>
  <c r="I562" i="1"/>
  <c r="I567" i="1"/>
  <c r="I570" i="1"/>
  <c r="I569" i="1"/>
  <c r="I568" i="1"/>
  <c r="I560" i="1"/>
  <c r="I559" i="1"/>
  <c r="I558" i="1"/>
  <c r="I557" i="1"/>
  <c r="G432" i="1"/>
  <c r="I467" i="1"/>
  <c r="I475" i="1"/>
  <c r="I474" i="1"/>
  <c r="I473" i="1"/>
  <c r="I472" i="1"/>
  <c r="I471" i="1"/>
  <c r="I470" i="1"/>
  <c r="I469" i="1"/>
  <c r="I468" i="1"/>
  <c r="I479" i="1"/>
  <c r="I478" i="1"/>
  <c r="I477" i="1"/>
  <c r="I476" i="1"/>
  <c r="I483" i="1"/>
  <c r="I482" i="1"/>
  <c r="I481" i="1"/>
  <c r="I480" i="1"/>
  <c r="I466" i="1"/>
  <c r="I465" i="1"/>
  <c r="I464" i="1"/>
  <c r="I463" i="1"/>
  <c r="I462" i="1"/>
  <c r="I459" i="1"/>
  <c r="I458" i="1"/>
  <c r="I461" i="1"/>
  <c r="I454" i="1"/>
  <c r="I453" i="1"/>
  <c r="I452" i="1"/>
  <c r="I451" i="1"/>
  <c r="I456" i="1"/>
  <c r="I455" i="1"/>
  <c r="I460" i="1"/>
  <c r="I457" i="1"/>
  <c r="I450" i="1"/>
  <c r="I439" i="1"/>
  <c r="I438" i="1"/>
  <c r="I437" i="1"/>
  <c r="I436" i="1"/>
  <c r="I435" i="1"/>
  <c r="I434" i="1"/>
  <c r="I433" i="1"/>
  <c r="I446" i="1"/>
  <c r="I445" i="1"/>
  <c r="I444" i="1"/>
  <c r="I443" i="1"/>
  <c r="I442" i="1"/>
  <c r="I441" i="1"/>
  <c r="I440" i="1"/>
  <c r="I448" i="1"/>
  <c r="I447" i="1"/>
  <c r="I391" i="1"/>
  <c r="I382" i="1"/>
  <c r="I381" i="1"/>
  <c r="I386" i="1"/>
  <c r="I385" i="1"/>
  <c r="I384" i="1"/>
  <c r="I383" i="1"/>
  <c r="I390" i="1"/>
  <c r="I389" i="1"/>
  <c r="I388" i="1"/>
  <c r="I387" i="1"/>
  <c r="I362" i="1"/>
  <c r="I361" i="1"/>
  <c r="I360" i="1"/>
  <c r="I359" i="1"/>
  <c r="I371" i="1"/>
  <c r="I369" i="1"/>
  <c r="I368" i="1"/>
  <c r="I367" i="1"/>
  <c r="I366" i="1"/>
  <c r="I365" i="1"/>
  <c r="I364" i="1"/>
  <c r="I363" i="1"/>
  <c r="I379" i="1"/>
  <c r="I378" i="1"/>
  <c r="I377" i="1"/>
  <c r="I376" i="1"/>
  <c r="I375" i="1"/>
  <c r="I374" i="1"/>
  <c r="I373" i="1"/>
  <c r="I372" i="1"/>
  <c r="G358" i="1"/>
  <c r="I340" i="1"/>
  <c r="I339" i="1"/>
  <c r="I338" i="1"/>
  <c r="I337" i="1"/>
  <c r="I332" i="1"/>
  <c r="G331" i="1"/>
  <c r="I306" i="1"/>
  <c r="I292" i="1" s="1"/>
  <c r="G291" i="1"/>
  <c r="I349" i="1"/>
  <c r="I347" i="1"/>
  <c r="I348" i="1"/>
  <c r="I346" i="1"/>
  <c r="I344" i="1"/>
  <c r="G343" i="1"/>
  <c r="I422" i="1"/>
  <c r="I421" i="1"/>
  <c r="G419" i="1"/>
  <c r="I544" i="1"/>
  <c r="I543" i="1"/>
  <c r="I542" i="1"/>
  <c r="I541" i="1"/>
  <c r="I552" i="1"/>
  <c r="I551" i="1"/>
  <c r="I550" i="1"/>
  <c r="I549" i="1"/>
  <c r="I548" i="1"/>
  <c r="I547" i="1"/>
  <c r="I546" i="1"/>
  <c r="I545" i="1"/>
  <c r="I534" i="1"/>
  <c r="I533" i="1"/>
  <c r="I532" i="1"/>
  <c r="I531" i="1"/>
  <c r="I530" i="1"/>
  <c r="I529" i="1"/>
  <c r="I538" i="1"/>
  <c r="I537" i="1"/>
  <c r="I536" i="1"/>
  <c r="I535" i="1"/>
  <c r="I540" i="1"/>
  <c r="I539" i="1"/>
  <c r="I520" i="1"/>
  <c r="I519" i="1"/>
  <c r="I528" i="1"/>
  <c r="I527" i="1"/>
  <c r="I526" i="1"/>
  <c r="I525" i="1"/>
  <c r="I524" i="1"/>
  <c r="I523" i="1"/>
  <c r="I522" i="1"/>
  <c r="I521" i="1"/>
  <c r="I518" i="1"/>
  <c r="I517" i="1"/>
  <c r="I516" i="1"/>
  <c r="I515" i="1"/>
  <c r="I514" i="1"/>
  <c r="I513" i="1"/>
  <c r="I512" i="1"/>
  <c r="I511" i="1"/>
  <c r="I510" i="1"/>
  <c r="I509" i="1"/>
  <c r="I506" i="1"/>
  <c r="I504" i="1"/>
  <c r="I502" i="1"/>
  <c r="I500" i="1"/>
  <c r="I498" i="1"/>
  <c r="I496" i="1"/>
  <c r="I494" i="1"/>
  <c r="I492" i="1"/>
  <c r="G491" i="1"/>
  <c r="I428" i="1"/>
  <c r="I427" i="1"/>
  <c r="G425" i="1"/>
  <c r="G310" i="1"/>
  <c r="I319" i="1"/>
  <c r="I318" i="1"/>
  <c r="I317" i="1"/>
  <c r="I316" i="1"/>
  <c r="I315" i="1"/>
  <c r="I314" i="1"/>
  <c r="I312" i="1"/>
  <c r="I311" i="1"/>
  <c r="G309" i="1"/>
  <c r="G287" i="1"/>
  <c r="G286" i="1"/>
  <c r="G284" i="1"/>
  <c r="I333" i="1" l="1"/>
  <c r="I380" i="1"/>
  <c r="I561" i="1"/>
  <c r="I420" i="1"/>
  <c r="I345" i="1"/>
  <c r="I426" i="1"/>
  <c r="I508" i="1"/>
  <c r="I122" i="1" l="1"/>
  <c r="I109" i="1" l="1"/>
  <c r="I95" i="1" l="1"/>
  <c r="I485" i="1" l="1"/>
  <c r="I449" i="1" s="1"/>
  <c r="I321" i="1"/>
  <c r="I313" i="1" s="1"/>
  <c r="I574" i="1" l="1"/>
  <c r="I573" i="1" s="1"/>
  <c r="I572" i="1" s="1"/>
  <c r="I211" i="1" l="1"/>
  <c r="I35" i="1"/>
  <c r="I94" i="1"/>
  <c r="I555" i="1" l="1"/>
  <c r="I554" i="1" s="1"/>
  <c r="I491" i="1"/>
  <c r="I489" i="1"/>
  <c r="I432" i="1"/>
  <c r="I430" i="1" s="1"/>
  <c r="I425" i="1"/>
  <c r="I424" i="1" s="1"/>
  <c r="I423" i="1" s="1"/>
  <c r="I419" i="1"/>
  <c r="I418" i="1" s="1"/>
  <c r="I358" i="1"/>
  <c r="I343" i="1"/>
  <c r="I342" i="1" s="1"/>
  <c r="I341" i="1" s="1"/>
  <c r="I331" i="1"/>
  <c r="I330" i="1" s="1"/>
  <c r="I329" i="1" s="1"/>
  <c r="I310" i="1"/>
  <c r="I309" i="1"/>
  <c r="I291" i="1"/>
  <c r="I290" i="1" s="1"/>
  <c r="I289" i="1" s="1"/>
  <c r="I288" i="1" s="1"/>
  <c r="I287" i="1"/>
  <c r="I286" i="1"/>
  <c r="I284" i="1"/>
  <c r="I283" i="1" s="1"/>
  <c r="I227" i="1"/>
  <c r="I223" i="1"/>
  <c r="I222" i="1"/>
  <c r="I221" i="1"/>
  <c r="I220" i="1"/>
  <c r="I219" i="1"/>
  <c r="I218" i="1"/>
  <c r="I217" i="1"/>
  <c r="I215" i="1"/>
  <c r="I214" i="1"/>
  <c r="I213" i="1"/>
  <c r="I212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6" i="1"/>
  <c r="I195" i="1"/>
  <c r="I192" i="1"/>
  <c r="I191" i="1" s="1"/>
  <c r="I117" i="1"/>
  <c r="I118" i="1"/>
  <c r="I119" i="1"/>
  <c r="I120" i="1"/>
  <c r="I121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12" i="1"/>
  <c r="I113" i="1"/>
  <c r="I114" i="1"/>
  <c r="I115" i="1"/>
  <c r="I116" i="1"/>
  <c r="I111" i="1"/>
  <c r="I110" i="1"/>
  <c r="I108" i="1"/>
  <c r="I107" i="1"/>
  <c r="I106" i="1"/>
  <c r="I104" i="1"/>
  <c r="I98" i="1"/>
  <c r="I97" i="1"/>
  <c r="I96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4" i="1"/>
  <c r="I73" i="1"/>
  <c r="I71" i="1"/>
  <c r="I70" i="1" s="1"/>
  <c r="I67" i="1"/>
  <c r="I65" i="1"/>
  <c r="I62" i="1"/>
  <c r="I61" i="1" s="1"/>
  <c r="I41" i="1"/>
  <c r="I42" i="1"/>
  <c r="I43" i="1"/>
  <c r="I44" i="1"/>
  <c r="I45" i="1"/>
  <c r="I46" i="1"/>
  <c r="I47" i="1"/>
  <c r="I48" i="1"/>
  <c r="I49" i="1"/>
  <c r="I50" i="1"/>
  <c r="I51" i="1"/>
  <c r="I52" i="1"/>
  <c r="I40" i="1"/>
  <c r="I36" i="1"/>
  <c r="I33" i="1" s="1"/>
  <c r="I31" i="1"/>
  <c r="I30" i="1" s="1"/>
  <c r="I15" i="1"/>
  <c r="I14" i="1" s="1"/>
  <c r="I10" i="1" s="1"/>
  <c r="I9" i="1" s="1"/>
  <c r="I4" i="1"/>
  <c r="G197" i="1"/>
  <c r="I197" i="1" s="1"/>
  <c r="I103" i="1" l="1"/>
  <c r="I193" i="1"/>
  <c r="I64" i="1"/>
  <c r="I488" i="1"/>
  <c r="I487" i="1" s="1"/>
  <c r="I72" i="1"/>
  <c r="I69" i="1" s="1"/>
  <c r="I285" i="1"/>
  <c r="I282" i="1" s="1"/>
  <c r="I281" i="1" s="1"/>
  <c r="I308" i="1"/>
  <c r="I307" i="1" s="1"/>
  <c r="I226" i="1"/>
  <c r="I225" i="1" s="1"/>
  <c r="I429" i="1"/>
  <c r="I553" i="1"/>
  <c r="I29" i="1"/>
  <c r="I28" i="1" s="1"/>
  <c r="I417" i="1"/>
  <c r="I357" i="1"/>
  <c r="I356" i="1" s="1"/>
  <c r="I350" i="1" s="1"/>
  <c r="I3" i="1"/>
  <c r="I79" i="1"/>
  <c r="I78" i="1" s="1"/>
  <c r="I77" i="1" s="1"/>
  <c r="I39" i="1"/>
  <c r="I38" i="1" s="1"/>
  <c r="I37" i="1" s="1"/>
  <c r="I584" i="1"/>
  <c r="I583" i="1"/>
  <c r="I582" i="1"/>
  <c r="I581" i="1"/>
  <c r="I580" i="1"/>
  <c r="I575" i="1"/>
  <c r="I102" i="1" l="1"/>
  <c r="I101" i="1" s="1"/>
  <c r="I60" i="1"/>
  <c r="I59" i="1" s="1"/>
  <c r="I2" i="1" l="1"/>
</calcChain>
</file>

<file path=xl/sharedStrings.xml><?xml version="1.0" encoding="utf-8"?>
<sst xmlns="http://schemas.openxmlformats.org/spreadsheetml/2006/main" count="2796" uniqueCount="865">
  <si>
    <t xml:space="preserve"> Բաժին N 03</t>
  </si>
  <si>
    <t xml:space="preserve"> Խումբ N 03</t>
  </si>
  <si>
    <t xml:space="preserve"> Դաս N 01</t>
  </si>
  <si>
    <t xml:space="preserve"> Դատարաններ</t>
  </si>
  <si>
    <t xml:space="preserve"> 1228  31002</t>
  </si>
  <si>
    <t xml:space="preserve"> Հակակոռուպցիոն դատարանի շենքային պայմանների ապահովում</t>
  </si>
  <si>
    <t xml:space="preserve"> </t>
  </si>
  <si>
    <t xml:space="preserve"> ՄԱՍ II.  ԱՇԽԱՏԱՆՔՆԵՐ</t>
  </si>
  <si>
    <t xml:space="preserve"> 45611300-1</t>
  </si>
  <si>
    <t xml:space="preserve"> այլ շենքերի, շինությունների հիմնանորոգում</t>
  </si>
  <si>
    <t xml:space="preserve"> ԲՄ</t>
  </si>
  <si>
    <t xml:space="preserve"> դրամ</t>
  </si>
  <si>
    <t xml:space="preserve"> ՄԱՍ III. ԾԱՌԱՅՈՒԹՅՈՒՆՆԵՐ</t>
  </si>
  <si>
    <t xml:space="preserve"> 71241200-1</t>
  </si>
  <si>
    <t xml:space="preserve">  նախագծերի պատրաստում, ծախսերի գնահատում</t>
  </si>
  <si>
    <t xml:space="preserve"> ԳՀ</t>
  </si>
  <si>
    <t xml:space="preserve"> Խումբ N 07</t>
  </si>
  <si>
    <t xml:space="preserve"> Նախաքննություն</t>
  </si>
  <si>
    <t xml:space="preserve"> 1228  31001</t>
  </si>
  <si>
    <t xml:space="preserve"> Հակակոռուպցիոն կոմիտեի շենքային պայմանների ապահովում</t>
  </si>
  <si>
    <t xml:space="preserve"> 71351540-1</t>
  </si>
  <si>
    <t xml:space="preserve">  տեխնիկական հսկողության ծառայություններ</t>
  </si>
  <si>
    <t xml:space="preserve"> 98111140-1</t>
  </si>
  <si>
    <t xml:space="preserve"> հեղինակային հսկողության ծառայություններ</t>
  </si>
  <si>
    <t xml:space="preserve"> ՄԱ</t>
  </si>
  <si>
    <t xml:space="preserve"> Բաժին N 04</t>
  </si>
  <si>
    <t xml:space="preserve"> Խումբ N 04</t>
  </si>
  <si>
    <t xml:space="preserve"> Դաս N 03</t>
  </si>
  <si>
    <t xml:space="preserve"> Շինարարություն</t>
  </si>
  <si>
    <t xml:space="preserve"> 1103  11002</t>
  </si>
  <si>
    <t xml:space="preserve"> Նորմատիվատեխնիկական փաստաթղթերի մշակում  և տեղայնացում</t>
  </si>
  <si>
    <t xml:space="preserve"> գհ</t>
  </si>
  <si>
    <t xml:space="preserve"> 71241200-2</t>
  </si>
  <si>
    <t xml:space="preserve"> 71241200-3</t>
  </si>
  <si>
    <t xml:space="preserve"> 71241200-4</t>
  </si>
  <si>
    <t xml:space="preserve"> 71241200-5</t>
  </si>
  <si>
    <t xml:space="preserve"> 71241200-6</t>
  </si>
  <si>
    <t xml:space="preserve"> 71241200-7</t>
  </si>
  <si>
    <t xml:space="preserve"> 71241200-8</t>
  </si>
  <si>
    <t xml:space="preserve"> 71241200-9</t>
  </si>
  <si>
    <t xml:space="preserve"> 71241200-10</t>
  </si>
  <si>
    <t xml:space="preserve"> 71241200-11</t>
  </si>
  <si>
    <t xml:space="preserve"> 71241200-12</t>
  </si>
  <si>
    <t xml:space="preserve"> 71241200-13</t>
  </si>
  <si>
    <t xml:space="preserve"> 71241200-14</t>
  </si>
  <si>
    <t xml:space="preserve"> 71241200-15</t>
  </si>
  <si>
    <t xml:space="preserve"> 71241200-16</t>
  </si>
  <si>
    <t xml:space="preserve"> 71241200-17</t>
  </si>
  <si>
    <t xml:space="preserve"> 71241200-18</t>
  </si>
  <si>
    <t xml:space="preserve"> 71241200-19</t>
  </si>
  <si>
    <t xml:space="preserve"> Բաժին N 06</t>
  </si>
  <si>
    <t xml:space="preserve"> Խումբ N 01</t>
  </si>
  <si>
    <t xml:space="preserve"> Բնակարանային շինարարություն</t>
  </si>
  <si>
    <t xml:space="preserve"> 1098  21001</t>
  </si>
  <si>
    <t xml:space="preserve"> 45221142-1</t>
  </si>
  <si>
    <t xml:space="preserve">  ընդհանուր շինարարական աշխատանքներ</t>
  </si>
  <si>
    <t xml:space="preserve"> ՀԲՄ</t>
  </si>
  <si>
    <t xml:space="preserve"> 1103  21001</t>
  </si>
  <si>
    <t xml:space="preserve"> Քաղաքաշինության բնագավառում պետական ծրագրերի իրականացման ապահովում</t>
  </si>
  <si>
    <t xml:space="preserve"> ՀՄԱ</t>
  </si>
  <si>
    <t xml:space="preserve"> Խումբ N 02</t>
  </si>
  <si>
    <t xml:space="preserve"> Համայնքային զարգացում</t>
  </si>
  <si>
    <t xml:space="preserve"> 1103  11003</t>
  </si>
  <si>
    <t xml:space="preserve"> Միկրոռեգիոնալ մակարդակի համակցված տարածական պլանավորման փաստաթղթերի մշակում</t>
  </si>
  <si>
    <t xml:space="preserve"> Խումբ N 06</t>
  </si>
  <si>
    <t xml:space="preserve"> Բնակարանային շինարարության և կոմունալ ծառայություններ  (այլ դասերին չպատկանող)</t>
  </si>
  <si>
    <t xml:space="preserve"> 1103  11001</t>
  </si>
  <si>
    <t xml:space="preserve"> Քաղաքաշինության և ճարտարապետության բնագավառում պետական քաղաքականության մշակման, իրականացման, համակարգման, պլանավորման, մոնիտորինգի, կապիտալ ծրագրերի կատարման, պետական գնումների իրականացման ծառայություն</t>
  </si>
  <si>
    <t xml:space="preserve"> ՄԱՍ I. Ա Պ Ր Ա Ն Ք Ն Ե Ր</t>
  </si>
  <si>
    <t xml:space="preserve"> 09132200-1</t>
  </si>
  <si>
    <t xml:space="preserve">  բենզին, ռեգուլյար</t>
  </si>
  <si>
    <t xml:space="preserve"> ԷԱՃ</t>
  </si>
  <si>
    <t xml:space="preserve"> լիտր</t>
  </si>
  <si>
    <t xml:space="preserve"> 18511180-1</t>
  </si>
  <si>
    <t xml:space="preserve"> մեդալներ, կրծքանշաններ</t>
  </si>
  <si>
    <t xml:space="preserve"> հատ</t>
  </si>
  <si>
    <t xml:space="preserve"> 18511180-2</t>
  </si>
  <si>
    <t xml:space="preserve"> 18511180-3</t>
  </si>
  <si>
    <t xml:space="preserve"> 22451180-1</t>
  </si>
  <si>
    <t xml:space="preserve">  պատվերով տպագրվող նյութեր</t>
  </si>
  <si>
    <t xml:space="preserve"> 22451180-2</t>
  </si>
  <si>
    <t xml:space="preserve"> 22451180-3</t>
  </si>
  <si>
    <t xml:space="preserve"> 22451180-4</t>
  </si>
  <si>
    <t xml:space="preserve"> 22451180-5</t>
  </si>
  <si>
    <t xml:space="preserve"> 22451190-1</t>
  </si>
  <si>
    <t xml:space="preserve"> գովասանագրեր և պատվոգրեր</t>
  </si>
  <si>
    <t xml:space="preserve"> 22451250-1</t>
  </si>
  <si>
    <t xml:space="preserve"> վկայագրեր</t>
  </si>
  <si>
    <t xml:space="preserve"> 22811150-1</t>
  </si>
  <si>
    <t xml:space="preserve">  նոթատետրեր</t>
  </si>
  <si>
    <t xml:space="preserve"> 22811180-1</t>
  </si>
  <si>
    <t xml:space="preserve">  օրագրեր</t>
  </si>
  <si>
    <t xml:space="preserve"> 30121460-1</t>
  </si>
  <si>
    <t xml:space="preserve">  տոներային քարտրիջներ</t>
  </si>
  <si>
    <t xml:space="preserve"> 30121460-2</t>
  </si>
  <si>
    <t xml:space="preserve"> 30121460-3</t>
  </si>
  <si>
    <t xml:space="preserve"> 30121460-4</t>
  </si>
  <si>
    <t xml:space="preserve"> 30141200-1</t>
  </si>
  <si>
    <t xml:space="preserve">  հաշվասարք, գրասենյակային</t>
  </si>
  <si>
    <t xml:space="preserve"> 30192125-1</t>
  </si>
  <si>
    <t xml:space="preserve">  մարկերներ</t>
  </si>
  <si>
    <t xml:space="preserve"> 30192128-1</t>
  </si>
  <si>
    <t xml:space="preserve"> գրիչ գելային</t>
  </si>
  <si>
    <t xml:space="preserve"> 30192130-1</t>
  </si>
  <si>
    <t xml:space="preserve">  մատիտներ</t>
  </si>
  <si>
    <t xml:space="preserve"> 30192720-1</t>
  </si>
  <si>
    <t xml:space="preserve">  գծանշիչ</t>
  </si>
  <si>
    <t xml:space="preserve"> 30192780-1</t>
  </si>
  <si>
    <t xml:space="preserve">  էջաբաժանիչ</t>
  </si>
  <si>
    <t xml:space="preserve"> 30192930-1</t>
  </si>
  <si>
    <t xml:space="preserve">  ուղղիչ գրիչներ</t>
  </si>
  <si>
    <t xml:space="preserve"> 30197100-1</t>
  </si>
  <si>
    <t xml:space="preserve">  կարիչի մետաղալարե կապեր, մեծ</t>
  </si>
  <si>
    <t xml:space="preserve"> տուփ</t>
  </si>
  <si>
    <t xml:space="preserve"> 30197230-1</t>
  </si>
  <si>
    <t xml:space="preserve">  թղթապանակ</t>
  </si>
  <si>
    <t xml:space="preserve"> 30197230-2</t>
  </si>
  <si>
    <t xml:space="preserve"> 30197231-1</t>
  </si>
  <si>
    <t xml:space="preserve">  թղթապանակ, պոլիմերային թաղանթ, ֆայլ</t>
  </si>
  <si>
    <t xml:space="preserve"> 30197234-1</t>
  </si>
  <si>
    <t xml:space="preserve">  թղթապանակ, կոշտ կազմով</t>
  </si>
  <si>
    <t xml:space="preserve"> 30197234-2</t>
  </si>
  <si>
    <t xml:space="preserve"> 30197323-1</t>
  </si>
  <si>
    <t xml:space="preserve">  կարիչ, 50-ից ավելի թերթի համար</t>
  </si>
  <si>
    <t xml:space="preserve"> 30197622-1</t>
  </si>
  <si>
    <t xml:space="preserve"> թուղթ, A4 ֆորմատի</t>
  </si>
  <si>
    <t xml:space="preserve"> կգ</t>
  </si>
  <si>
    <t xml:space="preserve"> 30199420-1</t>
  </si>
  <si>
    <t xml:space="preserve">  թուղթ նշումների համար, սոսնձվածքով</t>
  </si>
  <si>
    <t xml:space="preserve"> 30234400-1</t>
  </si>
  <si>
    <t xml:space="preserve">  դատարկ սկավառակ, առանց տուփի, DVD</t>
  </si>
  <si>
    <t xml:space="preserve"> 30234650-1</t>
  </si>
  <si>
    <t xml:space="preserve">  ֆլեշ հիշողություն, 32GB</t>
  </si>
  <si>
    <t xml:space="preserve"> 30237411-1</t>
  </si>
  <si>
    <t xml:space="preserve"> մկնիկ, համակարգչային, լարով</t>
  </si>
  <si>
    <t xml:space="preserve"> 31151120-1</t>
  </si>
  <si>
    <t xml:space="preserve">  անխափան սնուցման աղբյուրներ</t>
  </si>
  <si>
    <t xml:space="preserve"> 31521500-1</t>
  </si>
  <si>
    <t xml:space="preserve">  առաստաղի լուսավորման սարքեր</t>
  </si>
  <si>
    <t xml:space="preserve"> 31531300-1</t>
  </si>
  <si>
    <t xml:space="preserve">  տնտեսող լամպեր</t>
  </si>
  <si>
    <t xml:space="preserve"> 31531300-2</t>
  </si>
  <si>
    <t xml:space="preserve"> 31685000-1</t>
  </si>
  <si>
    <t xml:space="preserve">  էլեկտրական երկարացման լար</t>
  </si>
  <si>
    <t xml:space="preserve"> 33761100-1</t>
  </si>
  <si>
    <t xml:space="preserve"> զուգարանի թուղթ</t>
  </si>
  <si>
    <t xml:space="preserve"> 33761400-1</t>
  </si>
  <si>
    <t xml:space="preserve">  թղթե անձեռոցիկներ</t>
  </si>
  <si>
    <t xml:space="preserve"> 39221350-1</t>
  </si>
  <si>
    <t xml:space="preserve">  մեկանգամյա օգտագործման բաժակներ</t>
  </si>
  <si>
    <t xml:space="preserve"> 39263200-1</t>
  </si>
  <si>
    <t xml:space="preserve">  գրասենյակային գիրք, մատյան, 70-200էջ, տողանի, սպիտակ էջերով</t>
  </si>
  <si>
    <t xml:space="preserve"> 39263510-1</t>
  </si>
  <si>
    <t xml:space="preserve">  սեղմակ, փոքր</t>
  </si>
  <si>
    <t xml:space="preserve"> 39263520-1</t>
  </si>
  <si>
    <t xml:space="preserve">  սեղմակ, միջին</t>
  </si>
  <si>
    <t xml:space="preserve"> 39263530-1</t>
  </si>
  <si>
    <t xml:space="preserve">  սեղմակ, մեծ</t>
  </si>
  <si>
    <t xml:space="preserve"> 39831245-1</t>
  </si>
  <si>
    <t xml:space="preserve"> օճառ, հեղուկ</t>
  </si>
  <si>
    <t xml:space="preserve"> 44423400-1</t>
  </si>
  <si>
    <t xml:space="preserve">  ցուցանակներ եւ հարակից առարկաներ</t>
  </si>
  <si>
    <t xml:space="preserve"> 44423400-2</t>
  </si>
  <si>
    <t xml:space="preserve"> 44423400-3</t>
  </si>
  <si>
    <t xml:space="preserve"> 45311110-1</t>
  </si>
  <si>
    <t xml:space="preserve">  էլեկտրական սարքերի տեղադրման աշխատանքներ</t>
  </si>
  <si>
    <t xml:space="preserve"> 48311100-1</t>
  </si>
  <si>
    <t xml:space="preserve">  փաստաթղթերի կառավարման համակարգչային ծրագրային փաթեթներ</t>
  </si>
  <si>
    <t xml:space="preserve"> 48761100-1</t>
  </si>
  <si>
    <t xml:space="preserve">  հակավիրուսային համակարգչային ծրագրային փաթեթներ</t>
  </si>
  <si>
    <t xml:space="preserve"> 50111130-1</t>
  </si>
  <si>
    <t xml:space="preserve">  ավտոմեքենաների վերանորոգման ծառայություններ</t>
  </si>
  <si>
    <t xml:space="preserve"> 50111180-1</t>
  </si>
  <si>
    <t xml:space="preserve">  ավտոմեքենաների լվացման և նմանատիպ ծառայություններ</t>
  </si>
  <si>
    <t xml:space="preserve"> 50311100-1</t>
  </si>
  <si>
    <t xml:space="preserve">  գրասենյակային հաշվողական սարքերի պահպանման և վերանորոգման ծառայություններ</t>
  </si>
  <si>
    <t xml:space="preserve"> 50531200-1</t>
  </si>
  <si>
    <t xml:space="preserve">  էլեկտրական սարքերի, սարքավորումների վերանորոգման և պահպանման ծառայություններ</t>
  </si>
  <si>
    <t xml:space="preserve"> 64111200-1</t>
  </si>
  <si>
    <t xml:space="preserve">  փոստային ծառայություններ` կապված նամակների հետ</t>
  </si>
  <si>
    <t xml:space="preserve"> 64211110-1</t>
  </si>
  <si>
    <t xml:space="preserve">  տեղային հեռախոսային ծառայություններ</t>
  </si>
  <si>
    <t xml:space="preserve"> 64211120-1</t>
  </si>
  <si>
    <t xml:space="preserve">  միջքաղաքային հեռախոսային ծառայություններ</t>
  </si>
  <si>
    <t xml:space="preserve"> 64211130-1</t>
  </si>
  <si>
    <t xml:space="preserve">  բջջային հեռախոսների ծառայություններ</t>
  </si>
  <si>
    <t xml:space="preserve"> 64211300-1</t>
  </si>
  <si>
    <t xml:space="preserve">  տեղեկատվության էլեկտրոնային փոխանցման ծառայություններ</t>
  </si>
  <si>
    <t xml:space="preserve"> 65311100-1</t>
  </si>
  <si>
    <t xml:space="preserve">  էլեկտրականության բաշխում</t>
  </si>
  <si>
    <t xml:space="preserve"> 66511170-1</t>
  </si>
  <si>
    <t xml:space="preserve">  փոխադրամիջոցների հետ կապված ապահովագրական ծառայություններ</t>
  </si>
  <si>
    <t xml:space="preserve"> 72211174-1</t>
  </si>
  <si>
    <t xml:space="preserve">  հաշվապահական համակարգչային ծրագրային փաթեթների մշակման ծառայություններ</t>
  </si>
  <si>
    <t xml:space="preserve"> 72261160-1</t>
  </si>
  <si>
    <t xml:space="preserve">  ծրագրային ապահովման սպասարկման ծառայություններ</t>
  </si>
  <si>
    <t xml:space="preserve"> 72411300-1</t>
  </si>
  <si>
    <t xml:space="preserve">  համացանցային (www) էջի ձևավորման ծառայություններ</t>
  </si>
  <si>
    <t xml:space="preserve"> 72711100-1</t>
  </si>
  <si>
    <t xml:space="preserve"> տեղեկատվական ցանցի տեղադրման, սպասարկման և համակարգչային ցանցի կառուցման ծառայություններ</t>
  </si>
  <si>
    <t xml:space="preserve"> 73432100-1</t>
  </si>
  <si>
    <t xml:space="preserve">  Նյութական արժեքների գնահատում</t>
  </si>
  <si>
    <t xml:space="preserve"> 79111200-1</t>
  </si>
  <si>
    <t xml:space="preserve">  ներկայացուցչական ծառայություններ</t>
  </si>
  <si>
    <t xml:space="preserve"> 79211180-1</t>
  </si>
  <si>
    <t xml:space="preserve">  ներքին աուդիտի ծառայություններ</t>
  </si>
  <si>
    <t xml:space="preserve"> 79211180-2</t>
  </si>
  <si>
    <t xml:space="preserve"> 79531100-1</t>
  </si>
  <si>
    <t xml:space="preserve">  գրավոր թարգմանության ծառայություններ</t>
  </si>
  <si>
    <t xml:space="preserve"> 79951100-1</t>
  </si>
  <si>
    <t xml:space="preserve">  միջոցառումների հետ կապված ծառայություններ</t>
  </si>
  <si>
    <t xml:space="preserve"> 80521100-1</t>
  </si>
  <si>
    <t xml:space="preserve">  ուսուցման ծրագրերի հետ կապված ծառայություններ</t>
  </si>
  <si>
    <t xml:space="preserve"> 90511160-1</t>
  </si>
  <si>
    <t xml:space="preserve">  ոչ վտանգավոր աղբի և թափոնների հեռացման և ոչնչացման ծառայություններ</t>
  </si>
  <si>
    <t xml:space="preserve"> 92511110-1</t>
  </si>
  <si>
    <t xml:space="preserve">  արխիվային ծառայություններ</t>
  </si>
  <si>
    <t xml:space="preserve"> 98311130-1</t>
  </si>
  <si>
    <t xml:space="preserve">  տեքստիլի մաքրման ծառայություններ</t>
  </si>
  <si>
    <t xml:space="preserve"> 1103  31001</t>
  </si>
  <si>
    <t xml:space="preserve"> Քաղաքաշինության  կոմիտեի կարողությունների զարգացում և տեխնիկական հագեցվածության ապահովում</t>
  </si>
  <si>
    <t xml:space="preserve"> 30211280-1</t>
  </si>
  <si>
    <t xml:space="preserve"> համակարգիչ ամբողջը մեկում</t>
  </si>
  <si>
    <t xml:space="preserve"> Բաժին N 07</t>
  </si>
  <si>
    <t xml:space="preserve"> Առողջապահական հարակից ծառայություններ և ծրագրեր</t>
  </si>
  <si>
    <t xml:space="preserve"> 1053  32006</t>
  </si>
  <si>
    <t xml:space="preserve"> ԵՄ աջակցությամբ իրականացվող վարկային  ծրագրի շրջանակներում առողջապահական կազմակերպությունների կառուցում, վերակառուցում </t>
  </si>
  <si>
    <t xml:space="preserve"> 45211250-1</t>
  </si>
  <si>
    <t xml:space="preserve">  առողջապահության հետ կապված շենքերի կառուցման աշխատանքներ</t>
  </si>
  <si>
    <t xml:space="preserve"> 45211250-2</t>
  </si>
  <si>
    <t xml:space="preserve"> 45211250-3</t>
  </si>
  <si>
    <t xml:space="preserve"> 45451700-1</t>
  </si>
  <si>
    <t xml:space="preserve">  վերակառուցման աշխատանքներ</t>
  </si>
  <si>
    <t xml:space="preserve"> 45451700-2</t>
  </si>
  <si>
    <t xml:space="preserve"> 71351540-2</t>
  </si>
  <si>
    <t xml:space="preserve"> 71351540-3</t>
  </si>
  <si>
    <t xml:space="preserve"> 71351540-4</t>
  </si>
  <si>
    <t xml:space="preserve"> 98111140-2</t>
  </si>
  <si>
    <t xml:space="preserve"> 98111140-3</t>
  </si>
  <si>
    <t xml:space="preserve"> 98111140-4</t>
  </si>
  <si>
    <t xml:space="preserve"> Բաժին N 08</t>
  </si>
  <si>
    <t xml:space="preserve"> Դաս N 05</t>
  </si>
  <si>
    <t xml:space="preserve"> Արվեստ</t>
  </si>
  <si>
    <t xml:space="preserve"> 1168  32001</t>
  </si>
  <si>
    <t xml:space="preserve"> Ներդրումներ թատրոնների շենքերի կապիտալ վերանորոգման համար</t>
  </si>
  <si>
    <t xml:space="preserve"> 45611200-1</t>
  </si>
  <si>
    <t xml:space="preserve"> մշակութային օբյեկտների հիմնանորոգում</t>
  </si>
  <si>
    <t xml:space="preserve"> Բաժին N 09</t>
  </si>
  <si>
    <t xml:space="preserve"> Կրթությանը տրամադրվող օժանդակ ծառայություններ</t>
  </si>
  <si>
    <t xml:space="preserve"> 1183  32001</t>
  </si>
  <si>
    <t xml:space="preserve"> Կրթական օբյեկտների շենքային պայմանների բարելավում</t>
  </si>
  <si>
    <t xml:space="preserve"> 45611100-1</t>
  </si>
  <si>
    <t xml:space="preserve"> կրթական օբյեկտների հիմնանորոգում</t>
  </si>
  <si>
    <t xml:space="preserve"> 1045  32001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</si>
  <si>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</si>
  <si>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 xml:space="preserve"> 1183  32002</t>
  </si>
  <si>
    <t xml:space="preserve"> Կրթական օբյեկտների շենքային ապահովվածության բարելավում</t>
  </si>
  <si>
    <t xml:space="preserve"> 1163  32001</t>
  </si>
  <si>
    <t xml:space="preserve"> Մարզական օբյեկտների շինարարություն</t>
  </si>
  <si>
    <t xml:space="preserve"> 45211131-1</t>
  </si>
  <si>
    <t xml:space="preserve">  մարզական օբյեկտների շինարարական աշխատանքներ</t>
  </si>
  <si>
    <t xml:space="preserve"> 1183  32003</t>
  </si>
  <si>
    <t xml:space="preserve"> Փոքրաքանակ երեխաներով համալրված հանրակրթական դպրոցների  մոդուլային շենքերի կառուցում</t>
  </si>
  <si>
    <t xml:space="preserve"> 45211231-1</t>
  </si>
  <si>
    <t xml:space="preserve">  միջնակարգ դպրոցների կառուցման աշխատանքներ</t>
  </si>
  <si>
    <t xml:space="preserve"> 1163  12001</t>
  </si>
  <si>
    <t xml:space="preserve"> Աջակցություն համայնքներին մարզական հաստատությունների շենքային պայմանների բարելավման համար</t>
  </si>
  <si>
    <t xml:space="preserve"> 1111  32001</t>
  </si>
  <si>
    <t xml:space="preserve"> Բարձրագույն  ուսումնական հաստատությունների և «Զեյթուն»  ուսանողական ավան»  հիմնադրամի շենքային պայմանների բարելավում</t>
  </si>
  <si>
    <t xml:space="preserve"> 1183  32007</t>
  </si>
  <si>
    <t xml:space="preserve"> Հանրակրթական կրթություն իրականացնող ուսումնական հաստատությունների նոր մարզադահլիճների կառուցում</t>
  </si>
  <si>
    <t xml:space="preserve"> 1146  12010</t>
  </si>
  <si>
    <t xml:space="preserve"> «Մոդուլային» տիպի մանկապարտեզների շենքային ապահովում</t>
  </si>
  <si>
    <t xml:space="preserve"> 45221142-2</t>
  </si>
  <si>
    <t xml:space="preserve"> 1183  32009</t>
  </si>
  <si>
    <t xml:space="preserve"> Հանրակրթական կրթություն իրականացնող ուսումնական հաստատությունների մարզադահլիճների վերակառուցում</t>
  </si>
  <si>
    <t>«Գնումների մասին» ՀՀ օրենքի 15-րդ հոդվածի 6-րդ կետի համաձայն</t>
  </si>
  <si>
    <t>71351540/507</t>
  </si>
  <si>
    <t>71351540/517</t>
  </si>
  <si>
    <t>71351540/528</t>
  </si>
  <si>
    <t>71351540/529</t>
  </si>
  <si>
    <t>71351540/530</t>
  </si>
  <si>
    <t>տեխնիկական հսկողության ծառայություններ</t>
  </si>
  <si>
    <t>ԳՀ</t>
  </si>
  <si>
    <t>Ստեփանավանի N1 վարժարան</t>
  </si>
  <si>
    <t>Ալավերդու թիվ 12 հիմնական դպրոց</t>
  </si>
  <si>
    <t>Գեղարքունիքի մ.Վ․ Գետաշենի թիվ 2 միջնակարգ դպրոց</t>
  </si>
  <si>
    <t>Ջանֆիդայի Է. Դաշտոյանի անվան միջնակարգ դպրոց</t>
  </si>
  <si>
    <t>Արմավիրի մ.Փշատավանի միջն.դպր</t>
  </si>
  <si>
    <t>Սարդարապատի միջնակարգ դպրոց</t>
  </si>
  <si>
    <t>Արմավիրի թիվ 8 հիմնական  դպրոց</t>
  </si>
  <si>
    <t xml:space="preserve"> 30192125-501</t>
  </si>
  <si>
    <t xml:space="preserve"> 30197230-501</t>
  </si>
  <si>
    <t xml:space="preserve"> 30234400-501</t>
  </si>
  <si>
    <t xml:space="preserve"> 22811150-505</t>
  </si>
  <si>
    <t xml:space="preserve"> 30121460-512</t>
  </si>
  <si>
    <t xml:space="preserve"> 30197323-501</t>
  </si>
  <si>
    <t xml:space="preserve"> 30121460-513</t>
  </si>
  <si>
    <t xml:space="preserve"> 39263530-501</t>
  </si>
  <si>
    <t xml:space="preserve"> 30192930-501</t>
  </si>
  <si>
    <t xml:space="preserve"> 39263520-501</t>
  </si>
  <si>
    <t xml:space="preserve"> 30199420-504</t>
  </si>
  <si>
    <t xml:space="preserve"> 30197234-501</t>
  </si>
  <si>
    <t xml:space="preserve"> 30197622-501</t>
  </si>
  <si>
    <t xml:space="preserve"> 39263510-501</t>
  </si>
  <si>
    <t xml:space="preserve"> 30192130-501</t>
  </si>
  <si>
    <t xml:space="preserve"> 30192720-501</t>
  </si>
  <si>
    <t xml:space="preserve"> 09132200-510</t>
  </si>
  <si>
    <t xml:space="preserve"> 50111180-502</t>
  </si>
  <si>
    <t xml:space="preserve"> 50111130-501</t>
  </si>
  <si>
    <t>Սառնաճկած պողպատե բարակապատ տրամատների կիրառմամբ շենքերի ու շինությունների նախագծման կանոնների հավաքածու</t>
  </si>
  <si>
    <t>Շինարարական կոնստրուկցիաների պաշտպանությունը կոռոզիայից</t>
  </si>
  <si>
    <t>Կոյուղի.Արտաքին ցանցեր և կառուցվածքներ</t>
  </si>
  <si>
    <t>Տանիքներ և տանիքածածկեր</t>
  </si>
  <si>
    <t>Շինարարական բետոնե և գեոտեխնիկական կոնստրուկցիաներում ոչ մետաղական կոմպոզիտ ամրանների կիրառման կանոնների հավաքածու</t>
  </si>
  <si>
    <t>Վարչական և կենցաղային շեներ</t>
  </si>
  <si>
    <t>Անվտանգության տեխնիկան շինարարությունում</t>
  </si>
  <si>
    <t>Բնակելի շենքեր.ՄասII. Անհատական բնակելի տներ</t>
  </si>
  <si>
    <t>Կրող և պատող կոնստրուկցիաներ</t>
  </si>
  <si>
    <t xml:space="preserve"> նախագծերի պատրաստում, ծախսերի գնահատում</t>
  </si>
  <si>
    <t>Ավտոմոբիլային ճանապարհներ</t>
  </si>
  <si>
    <t>Պահեստներ նավթի և նավթամթերքի.Նախագծման նորմեր.</t>
  </si>
  <si>
    <t>Նավթի, նավթամթերքի և հեղուկ գազի ստորգետնյա պահեստարաններ</t>
  </si>
  <si>
    <t xml:space="preserve">Տարածքի բարեկարգում </t>
  </si>
  <si>
    <t>Շենքերի էներգաարդյունավետության ապահովում, էներգաարդյունավետության գնահատման ցուցանիշներ</t>
  </si>
  <si>
    <t>Նախադպրոցական հաստատությունների շենքեր. Նախագծման նորմեր</t>
  </si>
  <si>
    <t>Նախագծային աշխատանքների տևողության նորմեր</t>
  </si>
  <si>
    <t>Քաղաքաշինություն. Քաղաքային և գյուղական բնակավայրերի հատակագծում (ՀՀ շինարարական նորմերի լրամշակում)</t>
  </si>
  <si>
    <t>Հիդրոտեխնիկական կառուցվածքներ. Հիմնական դրույթներ                      (ՀՀ շինարարական նորմերի լրամշակում)</t>
  </si>
  <si>
    <t>Արագածոտնի մարզ</t>
  </si>
  <si>
    <t>Շիրակի մարզ</t>
  </si>
  <si>
    <t>Գեղարքունիքի մ.</t>
  </si>
  <si>
    <t xml:space="preserve"> 71241200-591</t>
  </si>
  <si>
    <t xml:space="preserve"> 71241200-597</t>
  </si>
  <si>
    <t xml:space="preserve"> 71351540-582</t>
  </si>
  <si>
    <t xml:space="preserve"> 72261160-501</t>
  </si>
  <si>
    <t xml:space="preserve"> 1075  11004</t>
  </si>
  <si>
    <t xml:space="preserve">Թանգարանային ծառայություններ և ցուցահանդեսներ </t>
  </si>
  <si>
    <t>99999999/1</t>
  </si>
  <si>
    <t xml:space="preserve"> դրամաշնորհային ծրագրեր</t>
  </si>
  <si>
    <t>ԴՄ</t>
  </si>
  <si>
    <t xml:space="preserve"> 71241200-598</t>
  </si>
  <si>
    <t xml:space="preserve"> 71241200-599</t>
  </si>
  <si>
    <t>Ալ.Թամանյանի թանգարան</t>
  </si>
  <si>
    <t>Ախաւրյանի Ն. Աղբալյանի անվ.դպր</t>
  </si>
  <si>
    <t>Թեթև արդյունաբեր. Քոլեջ</t>
  </si>
  <si>
    <t>71351540/531</t>
  </si>
  <si>
    <t xml:space="preserve">Գորիսի Երիցյանի անվ.գյուղքոլեջ </t>
  </si>
  <si>
    <t xml:space="preserve"> 71241200-21</t>
  </si>
  <si>
    <t xml:space="preserve"> 18511180-5</t>
  </si>
  <si>
    <t xml:space="preserve"> 30121460-5</t>
  </si>
  <si>
    <t>Եր.մնջախաղի պետական թատրոն</t>
  </si>
  <si>
    <t>Նոր Գեղիի պետ.գյուղ.քոլեջ</t>
  </si>
  <si>
    <t>կրթական օբյեկտների հիմնանորոգում</t>
  </si>
  <si>
    <t>45611100-2</t>
  </si>
  <si>
    <t>Վանաձորի Թավրիզյանի անվ.քոլեջ</t>
  </si>
  <si>
    <t>45611100-3</t>
  </si>
  <si>
    <t>Վանաձորի գյուղ.քոլեջ</t>
  </si>
  <si>
    <t>71351540/33</t>
  </si>
  <si>
    <t>71351540/34</t>
  </si>
  <si>
    <t>71351540/35</t>
  </si>
  <si>
    <t xml:space="preserve"> 98111140-6</t>
  </si>
  <si>
    <t xml:space="preserve"> 98111140-7</t>
  </si>
  <si>
    <t xml:space="preserve"> 98111140-8</t>
  </si>
  <si>
    <t>Կոմիտասի կոնսերվատորիա</t>
  </si>
  <si>
    <t>71351540-36</t>
  </si>
  <si>
    <t xml:space="preserve"> 98111140-9</t>
  </si>
  <si>
    <t xml:space="preserve"> 45221142-12</t>
  </si>
  <si>
    <t xml:space="preserve"> 45221142-13</t>
  </si>
  <si>
    <t xml:space="preserve"> 45221142-14</t>
  </si>
  <si>
    <t xml:space="preserve"> 45221142-15</t>
  </si>
  <si>
    <t xml:space="preserve"> 45221142-16</t>
  </si>
  <si>
    <t xml:space="preserve"> 45221142-17</t>
  </si>
  <si>
    <t xml:space="preserve"> 45221142-18</t>
  </si>
  <si>
    <t xml:space="preserve"> 45221142-20</t>
  </si>
  <si>
    <t>71351540-48</t>
  </si>
  <si>
    <t>71351540-49</t>
  </si>
  <si>
    <t>71351540-50</t>
  </si>
  <si>
    <t>71351540-51</t>
  </si>
  <si>
    <t>71351540-52</t>
  </si>
  <si>
    <t>71351540-53</t>
  </si>
  <si>
    <t>71351540-54</t>
  </si>
  <si>
    <t>71351540-55</t>
  </si>
  <si>
    <t>71351540-56</t>
  </si>
  <si>
    <t>71351540-57</t>
  </si>
  <si>
    <t xml:space="preserve"> 98111140-22</t>
  </si>
  <si>
    <t xml:space="preserve"> 98111140-23</t>
  </si>
  <si>
    <t xml:space="preserve"> 98111140-24</t>
  </si>
  <si>
    <t xml:space="preserve"> 98111140-25</t>
  </si>
  <si>
    <t xml:space="preserve"> 98111140-26</t>
  </si>
  <si>
    <t xml:space="preserve"> 98111140-27</t>
  </si>
  <si>
    <t xml:space="preserve"> 98111140-28</t>
  </si>
  <si>
    <t xml:space="preserve"> 98111140-29</t>
  </si>
  <si>
    <t xml:space="preserve"> 98111140-30</t>
  </si>
  <si>
    <t xml:space="preserve"> 98111140-31</t>
  </si>
  <si>
    <t xml:space="preserve"> 71241200-22</t>
  </si>
  <si>
    <t xml:space="preserve"> 71241200-23</t>
  </si>
  <si>
    <t xml:space="preserve"> 71241200-24</t>
  </si>
  <si>
    <t xml:space="preserve"> 71241200-25</t>
  </si>
  <si>
    <t xml:space="preserve"> 71241200-26</t>
  </si>
  <si>
    <t xml:space="preserve"> 71241200-27</t>
  </si>
  <si>
    <t xml:space="preserve"> 71241200-28</t>
  </si>
  <si>
    <t xml:space="preserve"> 71241200-29</t>
  </si>
  <si>
    <t xml:space="preserve"> 71241200-30</t>
  </si>
  <si>
    <t xml:space="preserve"> 71241200-31</t>
  </si>
  <si>
    <t xml:space="preserve"> 71241200-32</t>
  </si>
  <si>
    <t xml:space="preserve"> 71241200-33</t>
  </si>
  <si>
    <t>փորձաքննության ծառայություններ</t>
  </si>
  <si>
    <t>50531140-1</t>
  </si>
  <si>
    <t>ՀՄԱ</t>
  </si>
  <si>
    <t>50531140-2</t>
  </si>
  <si>
    <t>50531140-3</t>
  </si>
  <si>
    <t>50531140-4</t>
  </si>
  <si>
    <t>50531140-5</t>
  </si>
  <si>
    <t>50531140-6</t>
  </si>
  <si>
    <t>50531140-7</t>
  </si>
  <si>
    <t>50531140-8</t>
  </si>
  <si>
    <t>50531140-9</t>
  </si>
  <si>
    <t>50531140-10</t>
  </si>
  <si>
    <t>50531140-11</t>
  </si>
  <si>
    <t>50531140-12</t>
  </si>
  <si>
    <t>Գոգարանի մսուր-մանկապարտեզ</t>
  </si>
  <si>
    <t>Արևիկի մսուր-մանկապարտեզ</t>
  </si>
  <si>
    <t>Ալագյազի մսուր-մանկապարտեզ</t>
  </si>
  <si>
    <t>Արալեզիի մսուր-մանկապարտեզ</t>
  </si>
  <si>
    <t>Այգեվան մսուր-մանկապարտեզ</t>
  </si>
  <si>
    <t>Աստղաձոր մսուր-մանկապարտեզ</t>
  </si>
  <si>
    <t>Սպիտակ մսուր-մանկապարտեզ</t>
  </si>
  <si>
    <t>Հրազդան մսուր-մանկապարտեզ</t>
  </si>
  <si>
    <t>Սիսիան մսուր-մանկապարտեզ</t>
  </si>
  <si>
    <t>Թավուշի Այրում Բագրատաշեն մսուր-մանկապարտեզ</t>
  </si>
  <si>
    <t>Արթիկ</t>
  </si>
  <si>
    <t>Եղեգիս</t>
  </si>
  <si>
    <t>Գետաշեն</t>
  </si>
  <si>
    <t>Նորավան</t>
  </si>
  <si>
    <t>Փշատավան</t>
  </si>
  <si>
    <t>Լենուղի</t>
  </si>
  <si>
    <t>Լեռնավան</t>
  </si>
  <si>
    <t>Լուսաղբյուր</t>
  </si>
  <si>
    <t>Չարենցավան</t>
  </si>
  <si>
    <t>Արևշատ</t>
  </si>
  <si>
    <t>Արթուր Ալեքսանյանի մ/դպրոց</t>
  </si>
  <si>
    <t>71351540-47</t>
  </si>
  <si>
    <t xml:space="preserve"> 98111140-21</t>
  </si>
  <si>
    <t>Ջրառատի մ/դպրոց</t>
  </si>
  <si>
    <t>Հեծանվային սպորտի օլիմպիական մանկապատանեկան մարզադպրոց</t>
  </si>
  <si>
    <t>71351540-59</t>
  </si>
  <si>
    <t xml:space="preserve"> 98111140-32</t>
  </si>
  <si>
    <t xml:space="preserve"> 98111140-33</t>
  </si>
  <si>
    <t>Թիվ 22 դպրոց</t>
  </si>
  <si>
    <t xml:space="preserve"> 71351540-60</t>
  </si>
  <si>
    <t>Մասիսի թիվ  5</t>
  </si>
  <si>
    <t xml:space="preserve"> 45221142-22</t>
  </si>
  <si>
    <t>71351540-63</t>
  </si>
  <si>
    <t>71351540-62</t>
  </si>
  <si>
    <t xml:space="preserve"> 98111140-34</t>
  </si>
  <si>
    <t xml:space="preserve"> 98111140-35</t>
  </si>
  <si>
    <t>Ն. Գետաշեն</t>
  </si>
  <si>
    <t xml:space="preserve"> 45211231-2</t>
  </si>
  <si>
    <t>Գառնահովիտ</t>
  </si>
  <si>
    <t>Լուսակնի դպրոց</t>
  </si>
  <si>
    <t>Դեղձուտիդպրոց</t>
  </si>
  <si>
    <t>Արգինայի դպրոց</t>
  </si>
  <si>
    <t>Լեռնահովիտի դպրոց</t>
  </si>
  <si>
    <t>Շատջրեքի դպրոց</t>
  </si>
  <si>
    <t>Ջիլի դպրոց</t>
  </si>
  <si>
    <t>Հագվու դպրոց</t>
  </si>
  <si>
    <t>Մեդովկա դպրոց</t>
  </si>
  <si>
    <t>Ջրառատի դպրոց</t>
  </si>
  <si>
    <t>Կաթնաղբյուրի դպրոց</t>
  </si>
  <si>
    <t>Բերդաշենի դպրոց</t>
  </si>
  <si>
    <t>Արեգնադեմի դպրոց</t>
  </si>
  <si>
    <t>Կապսի դպրոց</t>
  </si>
  <si>
    <t>Հարժիսի դպրոց</t>
  </si>
  <si>
    <t>Վաղատինի դպրոց</t>
  </si>
  <si>
    <t>Դարբասի դպրոց</t>
  </si>
  <si>
    <t>Եղեգիսի դպրոց</t>
  </si>
  <si>
    <t>Չիվա դպրոց</t>
  </si>
  <si>
    <t>Գոմք դպրոց</t>
  </si>
  <si>
    <t>Կիրանցի դպրոց</t>
  </si>
  <si>
    <t xml:space="preserve"> 45211231-6</t>
  </si>
  <si>
    <t xml:space="preserve"> 45211231-11</t>
  </si>
  <si>
    <t xml:space="preserve"> 45211231-4</t>
  </si>
  <si>
    <t xml:space="preserve"> 45211231-5</t>
  </si>
  <si>
    <t xml:space="preserve"> 45211231-7</t>
  </si>
  <si>
    <t xml:space="preserve"> 45211231-8</t>
  </si>
  <si>
    <t xml:space="preserve"> 45211231-9</t>
  </si>
  <si>
    <t xml:space="preserve"> 45211231-10</t>
  </si>
  <si>
    <t xml:space="preserve"> 45211231-12</t>
  </si>
  <si>
    <t xml:space="preserve"> 45211231-13</t>
  </si>
  <si>
    <t xml:space="preserve"> 45211231-14</t>
  </si>
  <si>
    <t xml:space="preserve"> 45211231-23</t>
  </si>
  <si>
    <t xml:space="preserve"> 45211231-16</t>
  </si>
  <si>
    <t xml:space="preserve"> 45211231-17</t>
  </si>
  <si>
    <t xml:space="preserve"> 45211231-18</t>
  </si>
  <si>
    <t xml:space="preserve"> 45211231-19</t>
  </si>
  <si>
    <t xml:space="preserve"> 45211231-20</t>
  </si>
  <si>
    <t xml:space="preserve"> 45211231-21</t>
  </si>
  <si>
    <t xml:space="preserve"> 45211231-22</t>
  </si>
  <si>
    <t>71351540-64</t>
  </si>
  <si>
    <t>71351540-65</t>
  </si>
  <si>
    <t>71351540-66</t>
  </si>
  <si>
    <t>71351540-67</t>
  </si>
  <si>
    <t>71351540-74</t>
  </si>
  <si>
    <t>71351540-69</t>
  </si>
  <si>
    <t>71351540-70</t>
  </si>
  <si>
    <t>71351540-71</t>
  </si>
  <si>
    <t>71351540-72</t>
  </si>
  <si>
    <t>71351540-73</t>
  </si>
  <si>
    <t xml:space="preserve"> 98111140-37</t>
  </si>
  <si>
    <t>Գառնահովիտ+Լուսակն</t>
  </si>
  <si>
    <t>Դեղձուտի դպրոց</t>
  </si>
  <si>
    <t>Լեռնահովիտ+Շատջրեք+Ջիլի</t>
  </si>
  <si>
    <t>Հագվու+Մեդովկա</t>
  </si>
  <si>
    <t>Ջրառատ+Կաթնաղբյուր</t>
  </si>
  <si>
    <t>Բերդաշեն+Արեգնադեմ+Կապս</t>
  </si>
  <si>
    <t>Հարժիս+Վաղատին+Դարբաս</t>
  </si>
  <si>
    <t>Եղեգի+Չիվա+Գոմք</t>
  </si>
  <si>
    <t xml:space="preserve"> 71241200-34</t>
  </si>
  <si>
    <t xml:space="preserve"> 45221142-27</t>
  </si>
  <si>
    <t xml:space="preserve"> 45221142-28</t>
  </si>
  <si>
    <t>Ս․ Խանզադյանի հ․ 184 ա/դ</t>
  </si>
  <si>
    <t>«Արմավիրի N 6 հիմնական դպրոց» ՊՈԱԿ</t>
  </si>
  <si>
    <t>Երևանի Մ.Նալբանդյանի անվ. հ.33 հիմնական դպրոց</t>
  </si>
  <si>
    <t>Երևանի Ա. Երզնկյանի անվան հ. 118 ավագ դպրոց</t>
  </si>
  <si>
    <t>Երևանի Սիլվա Կապուտիկյանի անվան հ. 145 հիմնական դպրոց</t>
  </si>
  <si>
    <t>Ալագյազի միջնակարգ դպրոց</t>
  </si>
  <si>
    <t>Թալինի ավագ դպրոց</t>
  </si>
  <si>
    <t>Արտիմետի միջնակարգ դպրոց</t>
  </si>
  <si>
    <t>Արագածի Մ. Մեխակյանի անվան միջնակարգ դպրոց</t>
  </si>
  <si>
    <t>Վաղարշապատի Երվանդ Օտյանի անվան N 7 հիմնական դպրոց</t>
  </si>
  <si>
    <t>Գեղարքունիքի մ.Գագարինի միջնակարգ դպրոց</t>
  </si>
  <si>
    <t>Վանաձորի Խ. Աբովյանի անվան թիվ 9 հիմնական դպրոց</t>
  </si>
  <si>
    <t>Վանաձորի Ծովակալ Իսակովի  անվան թիվ 23 հիմնական դպրոց</t>
  </si>
  <si>
    <t>Ագարակի միջնակարգ դպրոց</t>
  </si>
  <si>
    <t>Վարդաբլուրի միջնակարգ դպրոց</t>
  </si>
  <si>
    <t xml:space="preserve"> 98111140-38</t>
  </si>
  <si>
    <t xml:space="preserve"> 98111140-39</t>
  </si>
  <si>
    <t xml:space="preserve"> 98111140-40</t>
  </si>
  <si>
    <t xml:space="preserve"> 98111140-41</t>
  </si>
  <si>
    <t xml:space="preserve"> 98111140-42</t>
  </si>
  <si>
    <t xml:space="preserve"> 98111140-43</t>
  </si>
  <si>
    <t xml:space="preserve"> 98111140-54</t>
  </si>
  <si>
    <t xml:space="preserve"> 98111140-44</t>
  </si>
  <si>
    <t xml:space="preserve"> 98111140-45</t>
  </si>
  <si>
    <t xml:space="preserve"> 98111140-46</t>
  </si>
  <si>
    <t xml:space="preserve"> 98111140-47</t>
  </si>
  <si>
    <t xml:space="preserve"> 98111140-48</t>
  </si>
  <si>
    <t xml:space="preserve"> 98111140-49</t>
  </si>
  <si>
    <t xml:space="preserve"> 98111140-50</t>
  </si>
  <si>
    <t xml:space="preserve"> 98111140-51</t>
  </si>
  <si>
    <t xml:space="preserve"> 98111140-52</t>
  </si>
  <si>
    <t xml:space="preserve"> 98111140-53</t>
  </si>
  <si>
    <t xml:space="preserve"> 98111140-55</t>
  </si>
  <si>
    <t xml:space="preserve"> 98111140-56</t>
  </si>
  <si>
    <t xml:space="preserve"> 98111140-57</t>
  </si>
  <si>
    <t xml:space="preserve"> 98111140-58</t>
  </si>
  <si>
    <t xml:space="preserve"> 98111140-59</t>
  </si>
  <si>
    <t>Երևանի Մ. Սարյանի անվան հ. 86 հիմնական դպրոց</t>
  </si>
  <si>
    <t>Շահումյանի միջնակարգ դպրոց</t>
  </si>
  <si>
    <t>Գեղարքունիքի մ.Ակունք գյուղի միջնակարգ դպրոց</t>
  </si>
  <si>
    <t>Լոռու .արզի Վանաձորի Ղևոնդ Ալիշանի անվան N 27 հիմնական դպրոց</t>
  </si>
  <si>
    <t>Վայոց Ձորի մարզի Շատինի միջնակարգ դպրոց</t>
  </si>
  <si>
    <t>71351540-549</t>
  </si>
  <si>
    <t>50531140-13</t>
  </si>
  <si>
    <t xml:space="preserve"> 45221142-531</t>
  </si>
  <si>
    <t xml:space="preserve"> 45221142-537</t>
  </si>
  <si>
    <t xml:space="preserve"> 45221142-538</t>
  </si>
  <si>
    <t xml:space="preserve"> 30211280-2</t>
  </si>
  <si>
    <t>32551160-1</t>
  </si>
  <si>
    <t xml:space="preserve"> հեռախոսային սարքեր</t>
  </si>
  <si>
    <t>30232400-1</t>
  </si>
  <si>
    <t>սմարթ քարտեր կարդացող սարքեր</t>
  </si>
  <si>
    <t xml:space="preserve"> 1080  31002</t>
  </si>
  <si>
    <t xml:space="preserve"> Բարձրագույն դատական խորհրդի և դատարանների շենքային պայմանների ապահովում</t>
  </si>
  <si>
    <t>ՀՀ Գեղարքունիքի մ. Գավառի նցտավայրի նոր վարչ.շ.</t>
  </si>
  <si>
    <t xml:space="preserve"> 71241200-35</t>
  </si>
  <si>
    <t xml:space="preserve"> 71241200-36</t>
  </si>
  <si>
    <t>50531140-14</t>
  </si>
  <si>
    <t xml:space="preserve"> 45221142-548</t>
  </si>
  <si>
    <t xml:space="preserve"> 45221142-546</t>
  </si>
  <si>
    <t xml:space="preserve"> 45221142-545</t>
  </si>
  <si>
    <t xml:space="preserve"> 45221142-547</t>
  </si>
  <si>
    <t xml:space="preserve"> 45221142-542</t>
  </si>
  <si>
    <t xml:space="preserve"> 45221142-543</t>
  </si>
  <si>
    <t xml:space="preserve"> 45221142-544</t>
  </si>
  <si>
    <t xml:space="preserve"> 45221142-539</t>
  </si>
  <si>
    <t xml:space="preserve"> 45221142-532</t>
  </si>
  <si>
    <t xml:space="preserve"> 45221142-533</t>
  </si>
  <si>
    <t xml:space="preserve"> 45221142-534</t>
  </si>
  <si>
    <t xml:space="preserve"> 45221142-535</t>
  </si>
  <si>
    <t xml:space="preserve"> 45221142-536</t>
  </si>
  <si>
    <t>71351540-508</t>
  </si>
  <si>
    <t>71351540-509</t>
  </si>
  <si>
    <t>71351540-510</t>
  </si>
  <si>
    <t>71351540-511</t>
  </si>
  <si>
    <t>71351540-521</t>
  </si>
  <si>
    <t>71351540-520</t>
  </si>
  <si>
    <t>71351540-526</t>
  </si>
  <si>
    <t>71351540-523</t>
  </si>
  <si>
    <t>71351540-522</t>
  </si>
  <si>
    <t>71351540-524</t>
  </si>
  <si>
    <t>71351540-525</t>
  </si>
  <si>
    <t>71351540-516</t>
  </si>
  <si>
    <t>71351540-501</t>
  </si>
  <si>
    <t>71351540-502</t>
  </si>
  <si>
    <t>71351540-503</t>
  </si>
  <si>
    <t>71351540-504</t>
  </si>
  <si>
    <t>71351540-505</t>
  </si>
  <si>
    <t>45451700-518</t>
  </si>
  <si>
    <t>վերակառուցմամ աշխատանքներ</t>
  </si>
  <si>
    <t>45451700-511</t>
  </si>
  <si>
    <t>45451700-515</t>
  </si>
  <si>
    <t>45451700-516</t>
  </si>
  <si>
    <t>45451700-506</t>
  </si>
  <si>
    <t>71351540-513</t>
  </si>
  <si>
    <t>71351540-527</t>
  </si>
  <si>
    <t>71351540-518</t>
  </si>
  <si>
    <t>71351540-506</t>
  </si>
  <si>
    <t>71351540-519</t>
  </si>
  <si>
    <t xml:space="preserve"> 1163  32002</t>
  </si>
  <si>
    <t xml:space="preserve"> Մարզական օբյեկտների հիմնանորոգում</t>
  </si>
  <si>
    <t xml:space="preserve"> 45211131-2</t>
  </si>
  <si>
    <t>ՀԲՄ</t>
  </si>
  <si>
    <t>71351540-97</t>
  </si>
  <si>
    <t>Եր.Օլիմպիական հերթափոխի պետ.  Մարզական քոլեջ</t>
  </si>
  <si>
    <t xml:space="preserve"> 98111140-60</t>
  </si>
  <si>
    <t xml:space="preserve"> 98111140-563</t>
  </si>
  <si>
    <t xml:space="preserve"> 98111140-564</t>
  </si>
  <si>
    <t xml:space="preserve"> 98111140-565</t>
  </si>
  <si>
    <t xml:space="preserve"> 98111140-566</t>
  </si>
  <si>
    <t xml:space="preserve"> 98111140-567</t>
  </si>
  <si>
    <t xml:space="preserve"> 98111140-568</t>
  </si>
  <si>
    <t xml:space="preserve"> 98111140-569</t>
  </si>
  <si>
    <t xml:space="preserve"> 98111140-570</t>
  </si>
  <si>
    <t>Վ. Թեքեյանի անվան թիվ 92 հիմնական դպրոց</t>
  </si>
  <si>
    <t>Երևանի հ. 37 հիմնական դպրոց</t>
  </si>
  <si>
    <t>Երևանի հ. 136 հիմնական դպրոց</t>
  </si>
  <si>
    <t>Վ․ Գետաշենի թիվ 2 միջնակարգ դպրոց</t>
  </si>
  <si>
    <t>Փշատավանի միջնակարգ դպրոց</t>
  </si>
  <si>
    <t>71241200/593</t>
  </si>
  <si>
    <t>նախագծերի պատրաստում, ծախսերի գնահատում</t>
  </si>
  <si>
    <t>Աճանան,  Օխտար</t>
  </si>
  <si>
    <t>71241200/594</t>
  </si>
  <si>
    <t>Արծվանիկ, Գեղանուշ,  Սյունիք</t>
  </si>
  <si>
    <t>71241200/595</t>
  </si>
  <si>
    <t>Եղեգ, Ծավ, Ճակատեն</t>
  </si>
  <si>
    <t>Աճանան</t>
  </si>
  <si>
    <t>Օխտար</t>
  </si>
  <si>
    <t>50531140-15</t>
  </si>
  <si>
    <t>50531140-22</t>
  </si>
  <si>
    <t>Արծվանիկ</t>
  </si>
  <si>
    <t>Գեղանուշ</t>
  </si>
  <si>
    <t>Սյունիք</t>
  </si>
  <si>
    <t>50531140-16</t>
  </si>
  <si>
    <t>50531140-17</t>
  </si>
  <si>
    <t>50531140-18</t>
  </si>
  <si>
    <t>Եղեգ</t>
  </si>
  <si>
    <t>Ծավ,</t>
  </si>
  <si>
    <t>Ճակատեն</t>
  </si>
  <si>
    <t xml:space="preserve"> 98111140-79</t>
  </si>
  <si>
    <t>50531140-19</t>
  </si>
  <si>
    <t>50531140-20</t>
  </si>
  <si>
    <t>50531140-21</t>
  </si>
  <si>
    <t xml:space="preserve"> 71241200-592</t>
  </si>
  <si>
    <t>Ներքին հանդ, Շիկահող</t>
  </si>
  <si>
    <t>Ներքին հանդ</t>
  </si>
  <si>
    <t>50531140-23</t>
  </si>
  <si>
    <t>50531140-24</t>
  </si>
  <si>
    <t>Շիկահող</t>
  </si>
  <si>
    <t xml:space="preserve"> 71241200-37</t>
  </si>
  <si>
    <t>Վերին Խոտանան</t>
  </si>
  <si>
    <t>Դավիթ Բեկ,</t>
  </si>
  <si>
    <t>Եղվարդ</t>
  </si>
  <si>
    <t xml:space="preserve">Վերին Խոտանան, Դավիթ Բեկ, Եղվարդ,  </t>
  </si>
  <si>
    <t>50531140-25</t>
  </si>
  <si>
    <t>50531140-26</t>
  </si>
  <si>
    <t>50531140-27</t>
  </si>
  <si>
    <t xml:space="preserve"> 1045  32005</t>
  </si>
  <si>
    <t xml:space="preserve"> Նախնական մասնագիտական (արհեստագործական) և միջին մասնագիտական ուսումնական հաստատությունների շենքերի կառուցում</t>
  </si>
  <si>
    <t>ընդհանուր շինարարական աշխատանքներ</t>
  </si>
  <si>
    <t>98111140-80</t>
  </si>
  <si>
    <t xml:space="preserve"> 98111140-36</t>
  </si>
  <si>
    <t>45221142-530</t>
  </si>
  <si>
    <t>45221142/43</t>
  </si>
  <si>
    <t xml:space="preserve"> 71241200-38</t>
  </si>
  <si>
    <t>ՄԱ</t>
  </si>
  <si>
    <t xml:space="preserve"> 71351540-100</t>
  </si>
  <si>
    <t xml:space="preserve"> 98111140-81</t>
  </si>
  <si>
    <t>71351230-1</t>
  </si>
  <si>
    <t>երկրաբանական հետազոտական ծառայություններ</t>
  </si>
  <si>
    <t>Երևանի Աջափնյակ Սիլիկյան թաղամաս 12-րդ փողոց, 86 հասցեում տեղակայված տարածքում Հակակոռուպցիոն մասնագիտացված դատարանի շենքի կառուցում</t>
  </si>
  <si>
    <t>Երևանի Աջափնյակ համայնքի Արա Սարգսյան 5/1 հասցեում տեղակայված շենքի վերակառուցում</t>
  </si>
  <si>
    <t>Աջափնյակ վարչական շրջանի «Սպանդարյան» կայարանի երկաթգծին հարակից 15 հեկտար մակերեսով հողատարածքում երկրաբանական հետազոտական ծառայություններ</t>
  </si>
  <si>
    <t>Երևանի Աջափնյակ համայնքի Արա Սարգսյան 5/1 հասցեում տեղակայված շենք</t>
  </si>
  <si>
    <t xml:space="preserve">Աջափնյակ վարչական շրջանի «Սպանդարյան» կայարանի երկաթգծին հարակից 15 հեկտար մակերեսով հողատարածքում Հակակոռուպցիոն կոմիտեի </t>
  </si>
  <si>
    <t>71351540/512</t>
  </si>
  <si>
    <t>Եր.Վ. Թեքեյանի անվ.թիվ 92  դպրոց</t>
  </si>
  <si>
    <t>71351540/514</t>
  </si>
  <si>
    <t>71351540/515</t>
  </si>
  <si>
    <t xml:space="preserve"> 71241200-539</t>
  </si>
  <si>
    <t xml:space="preserve"> 71241200-540</t>
  </si>
  <si>
    <t>Ընդունելությունների տան</t>
  </si>
  <si>
    <t>50531140-528</t>
  </si>
  <si>
    <t>50531140-529</t>
  </si>
  <si>
    <t xml:space="preserve"> Դաս N 02</t>
  </si>
  <si>
    <t xml:space="preserve"> Առողջապահություն (այլ դասերին չպատկանող) </t>
  </si>
  <si>
    <t>1126  31003</t>
  </si>
  <si>
    <t xml:space="preserve"> Առողջապահական կազմակերպությունների կառուցում, վերակառուցում </t>
  </si>
  <si>
    <t>Ծաղկահովիտի առողջության կենտրոն</t>
  </si>
  <si>
    <t>Մասիսի բժշկական կենտրոն</t>
  </si>
  <si>
    <t>Չարենցավանի բժշկական կենտրոն</t>
  </si>
  <si>
    <t>Թալինի բժշկական կենտրո</t>
  </si>
  <si>
    <t xml:space="preserve"> 71351540-101</t>
  </si>
  <si>
    <t xml:space="preserve"> 71351540-102</t>
  </si>
  <si>
    <t xml:space="preserve"> 71351540-103</t>
  </si>
  <si>
    <t xml:space="preserve"> 71351540-104</t>
  </si>
  <si>
    <t xml:space="preserve"> 98111140-82</t>
  </si>
  <si>
    <t xml:space="preserve"> 98111140-83</t>
  </si>
  <si>
    <t xml:space="preserve"> 98111140-84</t>
  </si>
  <si>
    <t xml:space="preserve"> 98111140-85</t>
  </si>
  <si>
    <t>45211250-4</t>
  </si>
  <si>
    <t>45211250-5</t>
  </si>
  <si>
    <t>45211250-6</t>
  </si>
  <si>
    <t>45451700-3</t>
  </si>
  <si>
    <t xml:space="preserve"> 71241200-541</t>
  </si>
  <si>
    <t>Քաղաքացիական պաշտպանության ինժեներատեխնիկական միջոցառումներ&gt; շինարարական նորմ</t>
  </si>
  <si>
    <t xml:space="preserve"> 71241200-542</t>
  </si>
  <si>
    <t>Թաքստոցների և ապաստարանների բազմակի օգտագործման օրինակելի նախագծեր</t>
  </si>
  <si>
    <t>Ստեփանավան հ. Աշոտաբերդ թաղ/կառուցապատում</t>
  </si>
  <si>
    <t xml:space="preserve"> 71241200-543</t>
  </si>
  <si>
    <t xml:space="preserve"> 71241200-544</t>
  </si>
  <si>
    <t xml:space="preserve"> 71241200-545</t>
  </si>
  <si>
    <t xml:space="preserve"> 71241200-546</t>
  </si>
  <si>
    <t>168(150) աշակերտ/տեղ հզորությամբ   դպրոցներ</t>
  </si>
  <si>
    <t xml:space="preserve"> 50 (48) սան/տեղ (2 խումբ) հզորությամբ նախակրթական ուսումնական հաստատություններ (մսուր-մանկապարտեզներ)</t>
  </si>
  <si>
    <t xml:space="preserve"> 100 (96) սան/տեղ (4 խումբ) հզորությամբ նախակրթական ուսումնական հաստատություններ (մսուր-մանկապարտեզներ) </t>
  </si>
  <si>
    <t xml:space="preserve"> 200 (192) սան/տեղ (8 խումբ) հզորությամբ նախակրթական ուսումնական հաստատություններ (մսուր-մանկապարտեզներ) </t>
  </si>
  <si>
    <t>Շուռնուխ ավելաց. ՀՀ կառ-ն 26.05.22 N757-Ն որոշում</t>
  </si>
  <si>
    <t xml:space="preserve"> 45221142-44</t>
  </si>
  <si>
    <t xml:space="preserve"> 45221142-45</t>
  </si>
  <si>
    <t xml:space="preserve"> 45221142-46</t>
  </si>
  <si>
    <t xml:space="preserve"> 45221142-47</t>
  </si>
  <si>
    <t xml:space="preserve"> 45221142-48</t>
  </si>
  <si>
    <t xml:space="preserve"> 45221142-49</t>
  </si>
  <si>
    <t xml:space="preserve"> 45221142-50</t>
  </si>
  <si>
    <t xml:space="preserve"> 45221142-51</t>
  </si>
  <si>
    <t xml:space="preserve"> 45221142-52</t>
  </si>
  <si>
    <t>Սպիտակի նոր բն. շենք</t>
  </si>
  <si>
    <t>Ապարանի Բաղրամյան 43 հասց.գտնվ. Վթար.շ.փոխարեն նոր բն.շ.կառուցում</t>
  </si>
  <si>
    <t xml:space="preserve"> 45221142-53</t>
  </si>
  <si>
    <t xml:space="preserve"> 71351540-105</t>
  </si>
  <si>
    <t xml:space="preserve"> 98111140-86</t>
  </si>
  <si>
    <t>Կիրանցի դպրոց,ԴՈՎԵՂ</t>
  </si>
  <si>
    <t>Բոլոր օբյեկտների+ԴՈՎԵՂ</t>
  </si>
  <si>
    <t>-</t>
  </si>
  <si>
    <t xml:space="preserve"> 71241200-48</t>
  </si>
  <si>
    <t xml:space="preserve"> 71241200-49</t>
  </si>
  <si>
    <t xml:space="preserve"> 71241200-50</t>
  </si>
  <si>
    <t xml:space="preserve"> 71241200-51</t>
  </si>
  <si>
    <t xml:space="preserve"> 71241200-52</t>
  </si>
  <si>
    <t xml:space="preserve"> 71241200-53</t>
  </si>
  <si>
    <t xml:space="preserve"> 71241200-54</t>
  </si>
  <si>
    <t xml:space="preserve"> 71241200-55</t>
  </si>
  <si>
    <t xml:space="preserve"> 71241200-56</t>
  </si>
  <si>
    <t xml:space="preserve"> 71241200-57</t>
  </si>
  <si>
    <t>50531140-30</t>
  </si>
  <si>
    <t>50531140-31</t>
  </si>
  <si>
    <t>50531140-32</t>
  </si>
  <si>
    <t>50531140-33</t>
  </si>
  <si>
    <t>50531140-34</t>
  </si>
  <si>
    <t>50531140-35</t>
  </si>
  <si>
    <t>50531140-36</t>
  </si>
  <si>
    <t>50531140-37</t>
  </si>
  <si>
    <t>50531140-38</t>
  </si>
  <si>
    <t>50531140-39</t>
  </si>
  <si>
    <t>Արագածոտնի մ.Հացաշենի դպրոց</t>
  </si>
  <si>
    <t>Արարատի մ. Նիզամիի դպր.</t>
  </si>
  <si>
    <t>Արմավիրի մ. Հայկաշենի Կիրակոսյանի անվ.</t>
  </si>
  <si>
    <t>Գեղարքունիքի մ. Արփունք գյուղի դպր.</t>
  </si>
  <si>
    <t>Լոռու մ. Բլագոդարնոյեի դպր</t>
  </si>
  <si>
    <t>Կոտայքի մ. Նուռնուսի դպր</t>
  </si>
  <si>
    <t>Շիրակի մ. Հովունիի դպր</t>
  </si>
  <si>
    <t>Վայոց ձորի մ.Գոզթանիկի դպրոց</t>
  </si>
  <si>
    <t>Տավուշի մ. Գոշի դպրոց</t>
  </si>
  <si>
    <t>Տավուշի մ. Նավուրի դպրոց</t>
  </si>
  <si>
    <t xml:space="preserve"> 71241200-58</t>
  </si>
  <si>
    <t>30121460/6</t>
  </si>
  <si>
    <t>տոներային քարտրիջներ</t>
  </si>
  <si>
    <t>30121500/1</t>
  </si>
  <si>
    <t>քարտրիջներ</t>
  </si>
  <si>
    <t>30121500/2</t>
  </si>
  <si>
    <t>30121500/3</t>
  </si>
  <si>
    <t>30121500/4</t>
  </si>
  <si>
    <t>30197230/3</t>
  </si>
  <si>
    <t>թղթապանակ</t>
  </si>
  <si>
    <t>30197231/2</t>
  </si>
  <si>
    <t>թղթապանակ, պոլիմերային թաղանթ, ֆայլ</t>
  </si>
  <si>
    <t>30197232/1</t>
  </si>
  <si>
    <t>թղթապանակ, արագակար, թղթյա</t>
  </si>
  <si>
    <t>30232231/1</t>
  </si>
  <si>
    <t>համակարգչի կոշտ սկավառակ</t>
  </si>
  <si>
    <t>30234300/1</t>
  </si>
  <si>
    <t>դատարկ սկավառակ, առանց տուփի, CD</t>
  </si>
  <si>
    <t>30237411/2</t>
  </si>
  <si>
    <t>մկնիկ, համակարգչային, լարով</t>
  </si>
  <si>
    <t>31531300/3</t>
  </si>
  <si>
    <t>տնտեսող լամպեր</t>
  </si>
  <si>
    <t>34911120/1</t>
  </si>
  <si>
    <t>ուղեբեռի սայլակներ</t>
  </si>
  <si>
    <t>39717100/1</t>
  </si>
  <si>
    <t>հովհարիչներ</t>
  </si>
  <si>
    <t>44163250/1</t>
  </si>
  <si>
    <t>միակցիչ /կոնեկտոր/ ամրացնող սարք</t>
  </si>
  <si>
    <t>44423240/1</t>
  </si>
  <si>
    <t>սանդուղք, մետաղյա</t>
  </si>
  <si>
    <t>48441700/1</t>
  </si>
  <si>
    <t>կնիքների ― դրոշմակնիքների պատրաստման աշխատանքներ</t>
  </si>
  <si>
    <t xml:space="preserve"> 45211231-24</t>
  </si>
  <si>
    <t>Դովեղի դպրոց</t>
  </si>
  <si>
    <t>45451700/502</t>
  </si>
  <si>
    <t>Աշտարակի ԲԿ</t>
  </si>
  <si>
    <t>Նաիրի ԲԿ</t>
  </si>
  <si>
    <t>45211250/502</t>
  </si>
  <si>
    <t>45211250/501</t>
  </si>
  <si>
    <t>Տաշիր ԲԿ</t>
  </si>
  <si>
    <t>առողջապահության հետ կապված շենքերի կառուցման աշխատանքներ</t>
  </si>
  <si>
    <t>45451700/503</t>
  </si>
  <si>
    <t>վերակառուցման աշխատանքներ</t>
  </si>
  <si>
    <t>71351540/106</t>
  </si>
  <si>
    <t>71351540/107</t>
  </si>
  <si>
    <t>71351540/108</t>
  </si>
  <si>
    <t>71351540/109</t>
  </si>
  <si>
    <t>71351540/110</t>
  </si>
  <si>
    <t>Վաղարշապատի ԲԿ</t>
  </si>
  <si>
    <t>Արտաշատի ԲԿ</t>
  </si>
  <si>
    <t>98111140/87</t>
  </si>
  <si>
    <t>98111140/88</t>
  </si>
  <si>
    <t>98111140/89</t>
  </si>
  <si>
    <t>98111140/90</t>
  </si>
  <si>
    <t>98111140/91</t>
  </si>
  <si>
    <t>45451700/4</t>
  </si>
  <si>
    <t>71241200/59</t>
  </si>
  <si>
    <t>71241200/60</t>
  </si>
  <si>
    <t>Արթիկի ԲԿ</t>
  </si>
  <si>
    <t>Հոգեկան առողջության կենտրոն</t>
  </si>
  <si>
    <t xml:space="preserve"> 71241200-561</t>
  </si>
  <si>
    <t xml:space="preserve">ՀՀ Շիրակի մարզի Աշոցք համայնքի Կոճոռ թաղամասի կառուցապատում </t>
  </si>
  <si>
    <t xml:space="preserve"> Բաժին N 01</t>
  </si>
  <si>
    <t xml:space="preserve"> Օրենսդիր և գործադիր մարմիններ, պետական կառավարում</t>
  </si>
  <si>
    <t xml:space="preserve"> Պետական վերահսկողական ծառայության շենքային պայմանների ապահովում</t>
  </si>
  <si>
    <t xml:space="preserve">Գ.Նժդեհ փողոցի N 20 հասցեում գտնվող,նախկինում` Ա. Բակունցի անվան պետ. մանկ. քոլեջ
</t>
  </si>
  <si>
    <t>Գ.Նժդեհ փողոցի N 20 հասցեում գտնվող,նախկինում` Ա. Բակունցի անվան պետ. մանկանկ. Քոլեջ</t>
  </si>
  <si>
    <t>50531140/40</t>
  </si>
  <si>
    <t xml:space="preserve"> 1203  31003</t>
  </si>
  <si>
    <t xml:space="preserve"> 71241200-562</t>
  </si>
  <si>
    <t>12.000 ազգաբնակչություն սպասարկող ոստիկանության նոր ստորաբաժանում</t>
  </si>
  <si>
    <t>ԲՄ</t>
  </si>
  <si>
    <t xml:space="preserve"> 71351540-111</t>
  </si>
  <si>
    <t xml:space="preserve"> 98111140-92</t>
  </si>
  <si>
    <t>45221142-54</t>
  </si>
  <si>
    <t xml:space="preserve"> 71241200-64 </t>
  </si>
  <si>
    <t xml:space="preserve"> 71241200-565</t>
  </si>
  <si>
    <t>Երևան ք. Թևոսյան փ.N 4 հասցեում նոր ավտոկայանատեղի</t>
  </si>
  <si>
    <t xml:space="preserve"> ՀՀ քաղաքաշինության կոմիտեի 2022 թվականի գնումների պլանի փոփոխություն                                                 13.09.2022 թվականի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</si>
</sst>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#,##0.0;\(##,##0.0\);\-"/>
    <numFmt numFmtId="165" formatCode="_-* #,##0.00_р_._-;\-* #,##0.00_р_._-;_-* &quot;-&quot;??_р_._-;_-@_-"/>
    <numFmt numFmtId="166" formatCode="##,##0.00;\(##,##0.00\);\-"/>
    <numFmt numFmtId="167" formatCode="#,##0.0_);\(#,##0.0\)"/>
    <numFmt numFmtId="168" formatCode="_-* #,##0.0_р_._-;\-* #,##0.0_р_._-;_-* &quot;-&quot;??_р_._-;_-@_-"/>
    <numFmt numFmtId="169" formatCode="##,##0.00"/>
    <numFmt numFmtId="170" formatCode="##,##0;\(##,##0\);\-"/>
  </numFmts>
  <fonts count="15" x14ac:knownFonts="1">
    <font>
      <sz val="11"/>
      <color theme="1"/>
      <name val="Calibri"/>
      <family val="2"/>
      <scheme val="minor"/>
    </font>
    <font>
      <sz val="8"/>
      <name val="GHEA Grapalat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0"/>
      <name val="GHEA Grapalat"/>
      <family val="2"/>
    </font>
    <font>
      <b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rgb="FF000000"/>
      <name val="GHEA Grapalat"/>
      <family val="3"/>
    </font>
    <font>
      <sz val="7"/>
      <name val="Arial"/>
      <family val="2"/>
    </font>
    <font>
      <sz val="7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Protection="0">
      <alignment horizontal="right" vertical="top"/>
    </xf>
  </cellStyleXfs>
  <cellXfs count="99">
    <xf numFmtId="0" fontId="0" fillId="0" borderId="0" xfId="0"/>
    <xf numFmtId="0" fontId="2" fillId="0" borderId="0" xfId="0" applyFont="1"/>
    <xf numFmtId="164" fontId="4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/>
    <xf numFmtId="168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9" fontId="10" fillId="0" borderId="1" xfId="0" applyNumberFormat="1" applyFont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0" fillId="0" borderId="0" xfId="0" applyFont="1"/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164" fontId="5" fillId="2" borderId="1" xfId="1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166" fontId="4" fillId="0" borderId="1" xfId="1" applyNumberFormat="1" applyFont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169" fontId="13" fillId="0" borderId="9" xfId="0" applyNumberFormat="1" applyFont="1" applyBorder="1" applyAlignment="1">
      <alignment horizontal="center" vertical="center" wrapText="1"/>
    </xf>
    <xf numFmtId="170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39" fontId="2" fillId="0" borderId="1" xfId="0" applyNumberFormat="1" applyFont="1" applyBorder="1"/>
    <xf numFmtId="167" fontId="2" fillId="0" borderId="1" xfId="0" applyNumberFormat="1" applyFont="1" applyBorder="1"/>
    <xf numFmtId="0" fontId="8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Normal" xfId="0" builtinId="0"/>
    <cellStyle name="SN_2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603"/>
  <sheetViews>
    <sheetView tabSelected="1" topLeftCell="A595" zoomScale="145" zoomScaleNormal="145" workbookViewId="0">
      <selection activeCell="O599" sqref="N598:O599"/>
    </sheetView>
  </sheetViews>
  <sheetFormatPr defaultRowHeight="16.5" x14ac:dyDescent="0.3"/>
  <cols>
    <col min="1" max="1" width="13.5703125" style="55" customWidth="1"/>
    <col min="2" max="2" width="18" style="5" customWidth="1"/>
    <col min="3" max="3" width="20" style="5" customWidth="1"/>
    <col min="4" max="4" width="3" style="5" customWidth="1"/>
    <col min="5" max="5" width="5.5703125" style="5" customWidth="1"/>
    <col min="6" max="6" width="6.140625" style="61" customWidth="1"/>
    <col min="7" max="7" width="16.5703125" style="6" customWidth="1"/>
    <col min="8" max="8" width="6.140625" style="6" customWidth="1"/>
    <col min="9" max="9" width="15.85546875" style="6" customWidth="1"/>
    <col min="10" max="10" width="14.140625" style="39" hidden="1" customWidth="1"/>
    <col min="11" max="11" width="17.28515625" style="1" hidden="1" customWidth="1"/>
    <col min="12" max="16384" width="9.140625" style="1"/>
  </cols>
  <sheetData>
    <row r="2" spans="1:11" ht="34.5" customHeight="1" x14ac:dyDescent="0.3">
      <c r="A2" s="92" t="s">
        <v>864</v>
      </c>
      <c r="B2" s="92"/>
      <c r="C2" s="92"/>
      <c r="D2" s="92"/>
      <c r="E2" s="92"/>
      <c r="F2" s="92"/>
      <c r="G2" s="92"/>
      <c r="H2" s="92"/>
      <c r="I2" s="64">
        <f>I3+I9+I19+I28+I37+I59+I69+I77+I101+I225+I231+I248+I281+I288+I307+I323+I329+I341+I350+I356+I417+I423+I429+I487+I553+I572</f>
        <v>27190741.346999999</v>
      </c>
      <c r="J2" s="32"/>
      <c r="K2" s="69"/>
    </row>
    <row r="3" spans="1:11" ht="38.25" customHeight="1" x14ac:dyDescent="0.3">
      <c r="A3" s="68" t="s">
        <v>848</v>
      </c>
      <c r="B3" s="62" t="s">
        <v>51</v>
      </c>
      <c r="C3" s="62" t="s">
        <v>2</v>
      </c>
      <c r="D3" s="74" t="s">
        <v>849</v>
      </c>
      <c r="E3" s="75"/>
      <c r="F3" s="75"/>
      <c r="G3" s="75"/>
      <c r="H3" s="76"/>
      <c r="I3" s="2">
        <f>I4</f>
        <v>6251</v>
      </c>
      <c r="J3" s="33"/>
      <c r="K3" s="66">
        <v>900001039396</v>
      </c>
    </row>
    <row r="4" spans="1:11" ht="19.5" customHeight="1" x14ac:dyDescent="0.3">
      <c r="A4" s="68" t="s">
        <v>854</v>
      </c>
      <c r="B4" s="77" t="s">
        <v>850</v>
      </c>
      <c r="C4" s="78"/>
      <c r="D4" s="78"/>
      <c r="E4" s="78"/>
      <c r="F4" s="78"/>
      <c r="G4" s="78"/>
      <c r="H4" s="79"/>
      <c r="I4" s="3">
        <f>+I5</f>
        <v>6251</v>
      </c>
      <c r="J4" s="22"/>
      <c r="K4" s="69"/>
    </row>
    <row r="5" spans="1:11" ht="15.75" customHeight="1" x14ac:dyDescent="0.3">
      <c r="A5" s="67" t="s">
        <v>6</v>
      </c>
      <c r="B5" s="73" t="s">
        <v>12</v>
      </c>
      <c r="C5" s="73"/>
      <c r="D5" s="73"/>
      <c r="E5" s="30" t="s">
        <v>6</v>
      </c>
      <c r="F5" s="58" t="s">
        <v>6</v>
      </c>
      <c r="G5" s="30" t="s">
        <v>6</v>
      </c>
      <c r="H5" s="30" t="s">
        <v>6</v>
      </c>
      <c r="I5" s="3">
        <f>I6+I7+I8</f>
        <v>6251</v>
      </c>
      <c r="J5" s="22"/>
      <c r="K5" s="70"/>
    </row>
    <row r="6" spans="1:11" ht="30.75" customHeight="1" x14ac:dyDescent="0.3">
      <c r="A6" s="67" t="s">
        <v>701</v>
      </c>
      <c r="B6" s="73" t="s">
        <v>14</v>
      </c>
      <c r="C6" s="73"/>
      <c r="D6" s="73"/>
      <c r="E6" s="30" t="s">
        <v>15</v>
      </c>
      <c r="F6" s="58" t="s">
        <v>11</v>
      </c>
      <c r="G6" s="3">
        <v>4895000</v>
      </c>
      <c r="H6" s="3">
        <v>1</v>
      </c>
      <c r="I6" s="3">
        <f>G6*H6/1000</f>
        <v>4895</v>
      </c>
      <c r="J6" s="63" t="s">
        <v>851</v>
      </c>
      <c r="K6" s="69"/>
    </row>
    <row r="7" spans="1:11" ht="24" customHeight="1" x14ac:dyDescent="0.3">
      <c r="A7" s="67" t="s">
        <v>853</v>
      </c>
      <c r="B7" s="77" t="s">
        <v>407</v>
      </c>
      <c r="C7" s="78"/>
      <c r="D7" s="79"/>
      <c r="E7" s="30" t="s">
        <v>15</v>
      </c>
      <c r="F7" s="30" t="s">
        <v>11</v>
      </c>
      <c r="G7" s="3">
        <v>0</v>
      </c>
      <c r="H7" s="3" t="s">
        <v>755</v>
      </c>
      <c r="I7" s="3">
        <v>0</v>
      </c>
      <c r="J7" s="63" t="s">
        <v>852</v>
      </c>
      <c r="K7" s="69"/>
    </row>
    <row r="8" spans="1:11" ht="27.75" customHeight="1" x14ac:dyDescent="0.3">
      <c r="A8" s="67" t="s">
        <v>704</v>
      </c>
      <c r="B8" s="73" t="s">
        <v>407</v>
      </c>
      <c r="C8" s="73"/>
      <c r="D8" s="73"/>
      <c r="E8" s="30" t="s">
        <v>283</v>
      </c>
      <c r="F8" s="58" t="s">
        <v>11</v>
      </c>
      <c r="G8" s="3">
        <v>1356000</v>
      </c>
      <c r="H8" s="3">
        <v>1</v>
      </c>
      <c r="I8" s="3">
        <f>G8*H8/1000</f>
        <v>1356</v>
      </c>
      <c r="J8" s="63" t="s">
        <v>852</v>
      </c>
      <c r="K8" s="69"/>
    </row>
    <row r="9" spans="1:11" ht="19.5" customHeight="1" x14ac:dyDescent="0.3">
      <c r="A9" s="68" t="s">
        <v>0</v>
      </c>
      <c r="B9" s="62" t="s">
        <v>1</v>
      </c>
      <c r="C9" s="62" t="s">
        <v>2</v>
      </c>
      <c r="D9" s="74" t="s">
        <v>3</v>
      </c>
      <c r="E9" s="75"/>
      <c r="F9" s="75"/>
      <c r="G9" s="75"/>
      <c r="H9" s="76"/>
      <c r="I9" s="2">
        <f>I10</f>
        <v>500000</v>
      </c>
      <c r="J9" s="33"/>
      <c r="K9" s="66">
        <v>900001038208</v>
      </c>
    </row>
    <row r="10" spans="1:11" ht="21.75" customHeight="1" x14ac:dyDescent="0.3">
      <c r="A10" s="68" t="s">
        <v>4</v>
      </c>
      <c r="B10" s="77" t="s">
        <v>5</v>
      </c>
      <c r="C10" s="78"/>
      <c r="D10" s="78"/>
      <c r="E10" s="78"/>
      <c r="F10" s="78"/>
      <c r="G10" s="78"/>
      <c r="H10" s="79"/>
      <c r="I10" s="3">
        <f>I11+I14</f>
        <v>500000</v>
      </c>
      <c r="J10" s="22"/>
      <c r="K10" s="69"/>
    </row>
    <row r="11" spans="1:11" ht="15.75" customHeight="1" x14ac:dyDescent="0.3">
      <c r="A11" s="67" t="s">
        <v>6</v>
      </c>
      <c r="B11" s="77" t="s">
        <v>7</v>
      </c>
      <c r="C11" s="78"/>
      <c r="D11" s="79"/>
      <c r="E11" s="30" t="s">
        <v>6</v>
      </c>
      <c r="F11" s="58" t="s">
        <v>6</v>
      </c>
      <c r="G11" s="30" t="s">
        <v>6</v>
      </c>
      <c r="H11" s="30" t="s">
        <v>6</v>
      </c>
      <c r="I11" s="3">
        <f>I12+I13</f>
        <v>462622.4</v>
      </c>
      <c r="J11" s="22"/>
      <c r="K11" s="70"/>
    </row>
    <row r="12" spans="1:11" ht="28.5" customHeight="1" x14ac:dyDescent="0.3">
      <c r="A12" s="67" t="s">
        <v>8</v>
      </c>
      <c r="B12" s="77" t="s">
        <v>9</v>
      </c>
      <c r="C12" s="78"/>
      <c r="D12" s="79"/>
      <c r="E12" s="30" t="s">
        <v>10</v>
      </c>
      <c r="F12" s="58" t="s">
        <v>11</v>
      </c>
      <c r="G12" s="42">
        <f>485310000-359586300</f>
        <v>125723700</v>
      </c>
      <c r="H12" s="3">
        <v>1</v>
      </c>
      <c r="I12" s="3">
        <f>G12*H12/1000</f>
        <v>125723.7</v>
      </c>
      <c r="J12" s="22"/>
      <c r="K12" s="69"/>
    </row>
    <row r="13" spans="1:11" ht="26.25" customHeight="1" x14ac:dyDescent="0.3">
      <c r="A13" s="67" t="s">
        <v>684</v>
      </c>
      <c r="B13" s="77" t="s">
        <v>680</v>
      </c>
      <c r="C13" s="78"/>
      <c r="D13" s="79"/>
      <c r="E13" s="30" t="s">
        <v>623</v>
      </c>
      <c r="F13" s="58" t="s">
        <v>11</v>
      </c>
      <c r="G13" s="42">
        <v>336898700</v>
      </c>
      <c r="H13" s="3">
        <v>1</v>
      </c>
      <c r="I13" s="3">
        <f>G13*H13/1000</f>
        <v>336898.7</v>
      </c>
      <c r="J13" s="22" t="s">
        <v>694</v>
      </c>
      <c r="K13" s="69"/>
    </row>
    <row r="14" spans="1:11" x14ac:dyDescent="0.3">
      <c r="A14" s="67" t="s">
        <v>6</v>
      </c>
      <c r="B14" s="73" t="s">
        <v>12</v>
      </c>
      <c r="C14" s="73"/>
      <c r="D14" s="73"/>
      <c r="E14" s="4" t="s">
        <v>6</v>
      </c>
      <c r="F14" s="58" t="s">
        <v>6</v>
      </c>
      <c r="G14" s="41" t="s">
        <v>6</v>
      </c>
      <c r="H14" s="4" t="s">
        <v>6</v>
      </c>
      <c r="I14" s="3">
        <f>I15+I16+I17+I18</f>
        <v>37377.599999999999</v>
      </c>
      <c r="J14" s="22"/>
      <c r="K14" s="69"/>
    </row>
    <row r="15" spans="1:11" ht="56.25" customHeight="1" x14ac:dyDescent="0.3">
      <c r="A15" s="67" t="s">
        <v>13</v>
      </c>
      <c r="B15" s="73" t="s">
        <v>14</v>
      </c>
      <c r="C15" s="73"/>
      <c r="D15" s="73"/>
      <c r="E15" s="30" t="s">
        <v>15</v>
      </c>
      <c r="F15" s="30" t="s">
        <v>11</v>
      </c>
      <c r="G15" s="42">
        <f>14690000+5000000</f>
        <v>19690000</v>
      </c>
      <c r="H15" s="3">
        <v>1</v>
      </c>
      <c r="I15" s="3">
        <f>G15*H15/1000</f>
        <v>19690</v>
      </c>
      <c r="J15" s="43" t="s">
        <v>691</v>
      </c>
      <c r="K15" s="69"/>
    </row>
    <row r="16" spans="1:11" ht="30.75" customHeight="1" x14ac:dyDescent="0.3">
      <c r="A16" s="67" t="s">
        <v>685</v>
      </c>
      <c r="B16" s="73" t="s">
        <v>14</v>
      </c>
      <c r="C16" s="73"/>
      <c r="D16" s="73"/>
      <c r="E16" s="30" t="s">
        <v>686</v>
      </c>
      <c r="F16" s="30" t="s">
        <v>11</v>
      </c>
      <c r="G16" s="42">
        <v>4800000</v>
      </c>
      <c r="H16" s="3">
        <v>1</v>
      </c>
      <c r="I16" s="3">
        <f>G16*H16/1000</f>
        <v>4800</v>
      </c>
      <c r="J16" s="22" t="s">
        <v>692</v>
      </c>
      <c r="K16" s="69"/>
    </row>
    <row r="17" spans="1:11" ht="33" customHeight="1" x14ac:dyDescent="0.3">
      <c r="A17" s="67" t="s">
        <v>687</v>
      </c>
      <c r="B17" s="73" t="s">
        <v>21</v>
      </c>
      <c r="C17" s="73"/>
      <c r="D17" s="73"/>
      <c r="E17" s="30" t="s">
        <v>15</v>
      </c>
      <c r="F17" s="30" t="s">
        <v>11</v>
      </c>
      <c r="G17" s="42">
        <v>10379000</v>
      </c>
      <c r="H17" s="3">
        <v>1</v>
      </c>
      <c r="I17" s="3">
        <f>G17*H17/1000</f>
        <v>10379</v>
      </c>
      <c r="J17" s="22" t="s">
        <v>694</v>
      </c>
      <c r="K17" s="69"/>
    </row>
    <row r="18" spans="1:11" ht="25.5" customHeight="1" x14ac:dyDescent="0.3">
      <c r="A18" s="67" t="s">
        <v>688</v>
      </c>
      <c r="B18" s="73" t="s">
        <v>23</v>
      </c>
      <c r="C18" s="73"/>
      <c r="D18" s="73"/>
      <c r="E18" s="30" t="s">
        <v>24</v>
      </c>
      <c r="F18" s="30" t="s">
        <v>11</v>
      </c>
      <c r="G18" s="42">
        <v>2508600</v>
      </c>
      <c r="H18" s="3">
        <v>1</v>
      </c>
      <c r="I18" s="3">
        <f>G18*H18/1000</f>
        <v>2508.6</v>
      </c>
      <c r="J18" s="22"/>
      <c r="K18" s="69"/>
    </row>
    <row r="19" spans="1:11" ht="30.75" customHeight="1" x14ac:dyDescent="0.3">
      <c r="A19" s="68" t="s">
        <v>0</v>
      </c>
      <c r="B19" s="20" t="s">
        <v>1</v>
      </c>
      <c r="C19" s="20" t="s">
        <v>2</v>
      </c>
      <c r="D19" s="86" t="s">
        <v>3</v>
      </c>
      <c r="E19" s="86"/>
      <c r="F19" s="86"/>
      <c r="G19" s="86"/>
      <c r="H19" s="86"/>
      <c r="I19" s="2">
        <f>I20</f>
        <v>109758</v>
      </c>
      <c r="J19" s="33"/>
      <c r="K19" s="66">
        <v>900001035998</v>
      </c>
    </row>
    <row r="20" spans="1:11" ht="29.25" customHeight="1" x14ac:dyDescent="0.3">
      <c r="A20" s="68" t="s">
        <v>573</v>
      </c>
      <c r="B20" s="73" t="s">
        <v>574</v>
      </c>
      <c r="C20" s="73"/>
      <c r="D20" s="73"/>
      <c r="E20" s="73"/>
      <c r="F20" s="73"/>
      <c r="G20" s="73"/>
      <c r="H20" s="73"/>
      <c r="I20" s="3">
        <f>I21+I23</f>
        <v>109758</v>
      </c>
      <c r="J20" s="22"/>
      <c r="K20" s="69"/>
    </row>
    <row r="21" spans="1:11" ht="15.75" customHeight="1" x14ac:dyDescent="0.3">
      <c r="A21" s="67" t="s">
        <v>6</v>
      </c>
      <c r="B21" s="77" t="s">
        <v>7</v>
      </c>
      <c r="C21" s="78"/>
      <c r="D21" s="79"/>
      <c r="E21" s="30" t="s">
        <v>6</v>
      </c>
      <c r="F21" s="58" t="s">
        <v>6</v>
      </c>
      <c r="G21" s="30" t="s">
        <v>6</v>
      </c>
      <c r="H21" s="30" t="s">
        <v>6</v>
      </c>
      <c r="I21" s="3">
        <f>I22</f>
        <v>99300.9</v>
      </c>
      <c r="J21" s="22"/>
      <c r="K21" s="70"/>
    </row>
    <row r="22" spans="1:11" ht="30.75" customHeight="1" x14ac:dyDescent="0.3">
      <c r="A22" s="67" t="s">
        <v>860</v>
      </c>
      <c r="B22" s="77" t="s">
        <v>680</v>
      </c>
      <c r="C22" s="78"/>
      <c r="D22" s="79"/>
      <c r="E22" s="30" t="s">
        <v>857</v>
      </c>
      <c r="F22" s="30" t="s">
        <v>11</v>
      </c>
      <c r="G22" s="42">
        <v>99300900</v>
      </c>
      <c r="H22" s="3">
        <v>1</v>
      </c>
      <c r="I22" s="3">
        <f>G22*H22/1000</f>
        <v>99300.9</v>
      </c>
      <c r="J22" s="22" t="s">
        <v>575</v>
      </c>
      <c r="K22" s="69"/>
    </row>
    <row r="23" spans="1:11" x14ac:dyDescent="0.3">
      <c r="A23" s="67" t="s">
        <v>6</v>
      </c>
      <c r="B23" s="73" t="s">
        <v>12</v>
      </c>
      <c r="C23" s="73"/>
      <c r="D23" s="73"/>
      <c r="E23" s="21" t="s">
        <v>6</v>
      </c>
      <c r="F23" s="58" t="s">
        <v>6</v>
      </c>
      <c r="G23" s="21" t="s">
        <v>6</v>
      </c>
      <c r="H23" s="21" t="s">
        <v>6</v>
      </c>
      <c r="I23" s="3">
        <f>I24+I25+I26+I27</f>
        <v>10457.1</v>
      </c>
      <c r="J23" s="22"/>
      <c r="K23" s="69"/>
    </row>
    <row r="24" spans="1:11" ht="43.5" customHeight="1" x14ac:dyDescent="0.3">
      <c r="A24" s="67" t="s">
        <v>858</v>
      </c>
      <c r="B24" s="73" t="s">
        <v>21</v>
      </c>
      <c r="C24" s="73"/>
      <c r="D24" s="73"/>
      <c r="E24" s="30" t="s">
        <v>15</v>
      </c>
      <c r="F24" s="30" t="s">
        <v>11</v>
      </c>
      <c r="G24" s="42">
        <v>3972000</v>
      </c>
      <c r="H24" s="3">
        <v>1</v>
      </c>
      <c r="I24" s="3">
        <f>G24*H24/1000</f>
        <v>3972</v>
      </c>
      <c r="J24" s="22" t="s">
        <v>575</v>
      </c>
      <c r="K24" s="69"/>
    </row>
    <row r="25" spans="1:11" ht="25.5" customHeight="1" x14ac:dyDescent="0.3">
      <c r="A25" s="67" t="s">
        <v>859</v>
      </c>
      <c r="B25" s="73" t="s">
        <v>23</v>
      </c>
      <c r="C25" s="73"/>
      <c r="D25" s="73"/>
      <c r="E25" s="30" t="s">
        <v>24</v>
      </c>
      <c r="F25" s="58" t="s">
        <v>11</v>
      </c>
      <c r="G25" s="42">
        <v>542100</v>
      </c>
      <c r="H25" s="3">
        <v>1</v>
      </c>
      <c r="I25" s="3">
        <f>G25*H25/1000</f>
        <v>542.1</v>
      </c>
      <c r="J25" s="22" t="s">
        <v>575</v>
      </c>
      <c r="K25" s="69"/>
    </row>
    <row r="26" spans="1:11" ht="31.5" customHeight="1" x14ac:dyDescent="0.3">
      <c r="A26" s="67" t="s">
        <v>576</v>
      </c>
      <c r="B26" s="73" t="s">
        <v>14</v>
      </c>
      <c r="C26" s="73"/>
      <c r="D26" s="73"/>
      <c r="E26" s="21" t="s">
        <v>15</v>
      </c>
      <c r="F26" s="58" t="s">
        <v>11</v>
      </c>
      <c r="G26" s="3">
        <v>5100000</v>
      </c>
      <c r="H26" s="3">
        <v>1</v>
      </c>
      <c r="I26" s="3">
        <f>G26*H26/1000</f>
        <v>5100</v>
      </c>
      <c r="J26" s="22" t="s">
        <v>575</v>
      </c>
      <c r="K26" s="69"/>
    </row>
    <row r="27" spans="1:11" ht="27" customHeight="1" x14ac:dyDescent="0.3">
      <c r="A27" s="67" t="s">
        <v>564</v>
      </c>
      <c r="B27" s="73" t="s">
        <v>407</v>
      </c>
      <c r="C27" s="73"/>
      <c r="D27" s="73"/>
      <c r="E27" s="21" t="s">
        <v>15</v>
      </c>
      <c r="F27" s="58" t="s">
        <v>11</v>
      </c>
      <c r="G27" s="3">
        <v>843000</v>
      </c>
      <c r="H27" s="3">
        <v>1</v>
      </c>
      <c r="I27" s="3">
        <f>G27*H27/1000</f>
        <v>843</v>
      </c>
      <c r="J27" s="22" t="s">
        <v>575</v>
      </c>
      <c r="K27" s="69"/>
    </row>
    <row r="28" spans="1:11" ht="18.75" customHeight="1" x14ac:dyDescent="0.3">
      <c r="A28" s="68" t="s">
        <v>0</v>
      </c>
      <c r="B28" s="13" t="s">
        <v>16</v>
      </c>
      <c r="C28" s="13" t="s">
        <v>2</v>
      </c>
      <c r="D28" s="86" t="s">
        <v>17</v>
      </c>
      <c r="E28" s="86"/>
      <c r="F28" s="86"/>
      <c r="G28" s="86"/>
      <c r="H28" s="86"/>
      <c r="I28" s="2">
        <f>I29</f>
        <v>361428</v>
      </c>
      <c r="J28" s="22"/>
      <c r="K28" s="66">
        <v>900001028910</v>
      </c>
    </row>
    <row r="29" spans="1:11" ht="18" customHeight="1" x14ac:dyDescent="0.3">
      <c r="A29" s="68" t="s">
        <v>18</v>
      </c>
      <c r="B29" s="73" t="s">
        <v>19</v>
      </c>
      <c r="C29" s="73"/>
      <c r="D29" s="73"/>
      <c r="E29" s="73"/>
      <c r="F29" s="73"/>
      <c r="G29" s="73"/>
      <c r="H29" s="73"/>
      <c r="I29" s="3">
        <f>I30+I33</f>
        <v>361428</v>
      </c>
      <c r="J29" s="22"/>
      <c r="K29" s="69"/>
    </row>
    <row r="30" spans="1:11" x14ac:dyDescent="0.3">
      <c r="A30" s="67" t="s">
        <v>6</v>
      </c>
      <c r="B30" s="73" t="s">
        <v>7</v>
      </c>
      <c r="C30" s="73"/>
      <c r="D30" s="73"/>
      <c r="E30" s="4" t="s">
        <v>6</v>
      </c>
      <c r="F30" s="58" t="s">
        <v>6</v>
      </c>
      <c r="G30" s="4" t="s">
        <v>6</v>
      </c>
      <c r="H30" s="4" t="s">
        <v>6</v>
      </c>
      <c r="I30" s="3">
        <f>I31+I32</f>
        <v>336898.9</v>
      </c>
      <c r="J30" s="22"/>
      <c r="K30" s="69"/>
    </row>
    <row r="31" spans="1:11" ht="40.5" customHeight="1" x14ac:dyDescent="0.3">
      <c r="A31" s="67" t="s">
        <v>8</v>
      </c>
      <c r="B31" s="73" t="s">
        <v>9</v>
      </c>
      <c r="C31" s="73"/>
      <c r="D31" s="73"/>
      <c r="E31" s="4" t="s">
        <v>10</v>
      </c>
      <c r="F31" s="30" t="s">
        <v>11</v>
      </c>
      <c r="G31" s="3">
        <f>975470900-10462000-348000000-103815000-186757000</f>
        <v>326436900</v>
      </c>
      <c r="H31" s="3">
        <v>1</v>
      </c>
      <c r="I31" s="3">
        <f>G31*H31/1000</f>
        <v>326436.90000000002</v>
      </c>
      <c r="J31" s="22" t="s">
        <v>695</v>
      </c>
      <c r="K31" s="69"/>
    </row>
    <row r="32" spans="1:11" ht="26.25" customHeight="1" x14ac:dyDescent="0.3">
      <c r="A32" s="67" t="s">
        <v>689</v>
      </c>
      <c r="B32" s="77" t="s">
        <v>690</v>
      </c>
      <c r="C32" s="78"/>
      <c r="D32" s="79"/>
      <c r="E32" s="29" t="s">
        <v>24</v>
      </c>
      <c r="F32" s="58" t="s">
        <v>11</v>
      </c>
      <c r="G32" s="3">
        <v>10462000</v>
      </c>
      <c r="H32" s="3">
        <v>1</v>
      </c>
      <c r="I32" s="3">
        <f>G32*H32/1000</f>
        <v>10462</v>
      </c>
      <c r="J32" s="22" t="s">
        <v>693</v>
      </c>
      <c r="K32" s="69"/>
    </row>
    <row r="33" spans="1:11" x14ac:dyDescent="0.3">
      <c r="A33" s="67" t="s">
        <v>6</v>
      </c>
      <c r="B33" s="73" t="s">
        <v>12</v>
      </c>
      <c r="C33" s="73"/>
      <c r="D33" s="73"/>
      <c r="E33" s="4" t="s">
        <v>6</v>
      </c>
      <c r="F33" s="58" t="s">
        <v>6</v>
      </c>
      <c r="G33" s="4" t="s">
        <v>6</v>
      </c>
      <c r="H33" s="4" t="s">
        <v>6</v>
      </c>
      <c r="I33" s="3">
        <f>I34+I35+I36</f>
        <v>24529.100000000002</v>
      </c>
      <c r="J33" s="22"/>
      <c r="K33" s="69"/>
    </row>
    <row r="34" spans="1:11" ht="27" customHeight="1" x14ac:dyDescent="0.3">
      <c r="A34" s="67" t="s">
        <v>20</v>
      </c>
      <c r="B34" s="93" t="s">
        <v>21</v>
      </c>
      <c r="C34" s="93"/>
      <c r="D34" s="93"/>
      <c r="E34" s="4" t="s">
        <v>15</v>
      </c>
      <c r="F34" s="58" t="s">
        <v>11</v>
      </c>
      <c r="G34" s="3">
        <v>0</v>
      </c>
      <c r="H34" s="3">
        <v>0</v>
      </c>
      <c r="I34" s="3">
        <v>0</v>
      </c>
      <c r="J34" s="22"/>
      <c r="K34" s="69"/>
    </row>
    <row r="35" spans="1:11" ht="25.5" customHeight="1" x14ac:dyDescent="0.3">
      <c r="A35" s="67" t="s">
        <v>334</v>
      </c>
      <c r="B35" s="93" t="s">
        <v>21</v>
      </c>
      <c r="C35" s="93"/>
      <c r="D35" s="93"/>
      <c r="E35" s="15" t="s">
        <v>15</v>
      </c>
      <c r="F35" s="58" t="s">
        <v>11</v>
      </c>
      <c r="G35" s="3">
        <v>19509400</v>
      </c>
      <c r="H35" s="3">
        <v>1</v>
      </c>
      <c r="I35" s="3">
        <f>G35*H35/1000</f>
        <v>19509.400000000001</v>
      </c>
      <c r="J35" s="22"/>
      <c r="K35" s="69"/>
    </row>
    <row r="36" spans="1:11" ht="25.5" customHeight="1" x14ac:dyDescent="0.3">
      <c r="A36" s="67" t="s">
        <v>22</v>
      </c>
      <c r="B36" s="94" t="s">
        <v>23</v>
      </c>
      <c r="C36" s="94"/>
      <c r="D36" s="94"/>
      <c r="E36" s="4" t="s">
        <v>24</v>
      </c>
      <c r="F36" s="58" t="s">
        <v>11</v>
      </c>
      <c r="G36" s="3">
        <f>5019700</f>
        <v>5019700</v>
      </c>
      <c r="H36" s="3">
        <v>1</v>
      </c>
      <c r="I36" s="3">
        <f>G36*H36/1000</f>
        <v>5019.7</v>
      </c>
      <c r="J36" s="22"/>
      <c r="K36" s="69"/>
    </row>
    <row r="37" spans="1:11" ht="18" customHeight="1" x14ac:dyDescent="0.3">
      <c r="A37" s="68" t="s">
        <v>25</v>
      </c>
      <c r="B37" s="13" t="s">
        <v>26</v>
      </c>
      <c r="C37" s="13" t="s">
        <v>27</v>
      </c>
      <c r="D37" s="86" t="s">
        <v>28</v>
      </c>
      <c r="E37" s="86"/>
      <c r="F37" s="86"/>
      <c r="G37" s="86"/>
      <c r="H37" s="86"/>
      <c r="I37" s="2">
        <f>I38</f>
        <v>118675</v>
      </c>
      <c r="J37" s="22"/>
      <c r="K37" s="66">
        <v>900001009167</v>
      </c>
    </row>
    <row r="38" spans="1:11" ht="22.5" customHeight="1" x14ac:dyDescent="0.3">
      <c r="A38" s="68" t="s">
        <v>29</v>
      </c>
      <c r="B38" s="73" t="s">
        <v>30</v>
      </c>
      <c r="C38" s="73"/>
      <c r="D38" s="73"/>
      <c r="E38" s="73"/>
      <c r="F38" s="73"/>
      <c r="G38" s="73"/>
      <c r="H38" s="73"/>
      <c r="I38" s="3">
        <f>I39</f>
        <v>118675</v>
      </c>
      <c r="J38" s="22"/>
      <c r="K38" s="69"/>
    </row>
    <row r="39" spans="1:11" x14ac:dyDescent="0.3">
      <c r="A39" s="67" t="s">
        <v>6</v>
      </c>
      <c r="B39" s="73" t="s">
        <v>12</v>
      </c>
      <c r="C39" s="73"/>
      <c r="D39" s="73"/>
      <c r="E39" s="4" t="s">
        <v>6</v>
      </c>
      <c r="F39" s="58" t="s">
        <v>6</v>
      </c>
      <c r="G39" s="4" t="s">
        <v>6</v>
      </c>
      <c r="H39" s="4" t="s">
        <v>6</v>
      </c>
      <c r="I39" s="3">
        <f>SUM(I40:I58)</f>
        <v>118675</v>
      </c>
      <c r="J39" s="22"/>
      <c r="K39" s="69"/>
    </row>
    <row r="40" spans="1:11" ht="29.25" customHeight="1" x14ac:dyDescent="0.3">
      <c r="A40" s="67" t="s">
        <v>13</v>
      </c>
      <c r="B40" s="73" t="s">
        <v>14</v>
      </c>
      <c r="C40" s="73"/>
      <c r="D40" s="73"/>
      <c r="E40" s="4" t="s">
        <v>31</v>
      </c>
      <c r="F40" s="58" t="s">
        <v>11</v>
      </c>
      <c r="G40" s="3">
        <v>4920000</v>
      </c>
      <c r="H40" s="3">
        <v>1</v>
      </c>
      <c r="I40" s="3">
        <f>G40*H40/1000</f>
        <v>4920</v>
      </c>
      <c r="J40" s="22" t="s">
        <v>310</v>
      </c>
      <c r="K40" s="69"/>
    </row>
    <row r="41" spans="1:11" ht="18.75" customHeight="1" x14ac:dyDescent="0.3">
      <c r="A41" s="67" t="s">
        <v>32</v>
      </c>
      <c r="B41" s="73" t="s">
        <v>14</v>
      </c>
      <c r="C41" s="73"/>
      <c r="D41" s="73"/>
      <c r="E41" s="4" t="s">
        <v>31</v>
      </c>
      <c r="F41" s="58" t="s">
        <v>11</v>
      </c>
      <c r="G41" s="3">
        <v>6750000</v>
      </c>
      <c r="H41" s="3">
        <v>1</v>
      </c>
      <c r="I41" s="3">
        <f t="shared" ref="I41:I58" si="0">G41*H41/1000</f>
        <v>6750</v>
      </c>
      <c r="J41" s="22" t="s">
        <v>311</v>
      </c>
      <c r="K41" s="69"/>
    </row>
    <row r="42" spans="1:11" ht="23.25" customHeight="1" x14ac:dyDescent="0.3">
      <c r="A42" s="67" t="s">
        <v>33</v>
      </c>
      <c r="B42" s="73" t="s">
        <v>14</v>
      </c>
      <c r="C42" s="73"/>
      <c r="D42" s="73"/>
      <c r="E42" s="4" t="s">
        <v>31</v>
      </c>
      <c r="F42" s="58" t="s">
        <v>11</v>
      </c>
      <c r="G42" s="3">
        <v>3712500</v>
      </c>
      <c r="H42" s="3">
        <v>1</v>
      </c>
      <c r="I42" s="3">
        <f t="shared" si="0"/>
        <v>3712.5</v>
      </c>
      <c r="J42" s="22" t="s">
        <v>312</v>
      </c>
      <c r="K42" s="69"/>
    </row>
    <row r="43" spans="1:11" ht="23.25" customHeight="1" x14ac:dyDescent="0.3">
      <c r="A43" s="67" t="s">
        <v>34</v>
      </c>
      <c r="B43" s="73" t="s">
        <v>14</v>
      </c>
      <c r="C43" s="73"/>
      <c r="D43" s="73"/>
      <c r="E43" s="4" t="s">
        <v>31</v>
      </c>
      <c r="F43" s="58" t="s">
        <v>11</v>
      </c>
      <c r="G43" s="3">
        <v>5500000</v>
      </c>
      <c r="H43" s="3">
        <v>1</v>
      </c>
      <c r="I43" s="3">
        <f t="shared" si="0"/>
        <v>5500</v>
      </c>
      <c r="J43" s="22" t="s">
        <v>313</v>
      </c>
      <c r="K43" s="69"/>
    </row>
    <row r="44" spans="1:11" ht="29.25" customHeight="1" x14ac:dyDescent="0.3">
      <c r="A44" s="67" t="s">
        <v>35</v>
      </c>
      <c r="B44" s="73" t="s">
        <v>14</v>
      </c>
      <c r="C44" s="73"/>
      <c r="D44" s="73"/>
      <c r="E44" s="4" t="s">
        <v>31</v>
      </c>
      <c r="F44" s="58" t="s">
        <v>11</v>
      </c>
      <c r="G44" s="3">
        <v>5900000</v>
      </c>
      <c r="H44" s="3">
        <v>1</v>
      </c>
      <c r="I44" s="3">
        <f t="shared" si="0"/>
        <v>5900</v>
      </c>
      <c r="J44" s="22" t="s">
        <v>314</v>
      </c>
      <c r="K44" s="69"/>
    </row>
    <row r="45" spans="1:11" ht="22.5" customHeight="1" x14ac:dyDescent="0.3">
      <c r="A45" s="67" t="s">
        <v>36</v>
      </c>
      <c r="B45" s="73" t="s">
        <v>14</v>
      </c>
      <c r="C45" s="73"/>
      <c r="D45" s="73"/>
      <c r="E45" s="4" t="s">
        <v>31</v>
      </c>
      <c r="F45" s="58" t="s">
        <v>11</v>
      </c>
      <c r="G45" s="3">
        <v>5700000</v>
      </c>
      <c r="H45" s="3">
        <v>1</v>
      </c>
      <c r="I45" s="3">
        <f t="shared" si="0"/>
        <v>5700</v>
      </c>
      <c r="J45" s="22" t="s">
        <v>315</v>
      </c>
      <c r="K45" s="66"/>
    </row>
    <row r="46" spans="1:11" ht="24" customHeight="1" x14ac:dyDescent="0.3">
      <c r="A46" s="67" t="s">
        <v>37</v>
      </c>
      <c r="B46" s="73" t="s">
        <v>14</v>
      </c>
      <c r="C46" s="73"/>
      <c r="D46" s="73"/>
      <c r="E46" s="4" t="s">
        <v>31</v>
      </c>
      <c r="F46" s="58" t="s">
        <v>11</v>
      </c>
      <c r="G46" s="3">
        <v>7920000</v>
      </c>
      <c r="H46" s="3">
        <v>1</v>
      </c>
      <c r="I46" s="3">
        <f t="shared" si="0"/>
        <v>7920</v>
      </c>
      <c r="J46" s="22" t="s">
        <v>316</v>
      </c>
      <c r="K46" s="66"/>
    </row>
    <row r="47" spans="1:11" ht="21" customHeight="1" x14ac:dyDescent="0.3">
      <c r="A47" s="67" t="s">
        <v>38</v>
      </c>
      <c r="B47" s="73" t="s">
        <v>14</v>
      </c>
      <c r="C47" s="73"/>
      <c r="D47" s="73"/>
      <c r="E47" s="4" t="s">
        <v>31</v>
      </c>
      <c r="F47" s="58" t="s">
        <v>11</v>
      </c>
      <c r="G47" s="3">
        <v>5570000</v>
      </c>
      <c r="H47" s="3">
        <v>1</v>
      </c>
      <c r="I47" s="3">
        <f t="shared" si="0"/>
        <v>5570</v>
      </c>
      <c r="J47" s="22" t="s">
        <v>317</v>
      </c>
      <c r="K47" s="66"/>
    </row>
    <row r="48" spans="1:11" ht="40.5" x14ac:dyDescent="0.3">
      <c r="A48" s="67" t="s">
        <v>39</v>
      </c>
      <c r="B48" s="73" t="s">
        <v>14</v>
      </c>
      <c r="C48" s="73"/>
      <c r="D48" s="73"/>
      <c r="E48" s="4" t="s">
        <v>31</v>
      </c>
      <c r="F48" s="58" t="s">
        <v>11</v>
      </c>
      <c r="G48" s="3">
        <v>9750000</v>
      </c>
      <c r="H48" s="3">
        <v>1</v>
      </c>
      <c r="I48" s="3">
        <f t="shared" si="0"/>
        <v>9750</v>
      </c>
      <c r="J48" s="22" t="s">
        <v>318</v>
      </c>
      <c r="K48" s="66"/>
    </row>
    <row r="49" spans="1:11" ht="24" customHeight="1" x14ac:dyDescent="0.3">
      <c r="A49" s="67" t="s">
        <v>40</v>
      </c>
      <c r="B49" s="73" t="s">
        <v>14</v>
      </c>
      <c r="C49" s="73"/>
      <c r="D49" s="73"/>
      <c r="E49" s="4" t="s">
        <v>31</v>
      </c>
      <c r="F49" s="58" t="s">
        <v>11</v>
      </c>
      <c r="G49" s="3">
        <v>5900000</v>
      </c>
      <c r="H49" s="3">
        <v>1</v>
      </c>
      <c r="I49" s="3">
        <f t="shared" si="0"/>
        <v>5900</v>
      </c>
      <c r="J49" s="22" t="s">
        <v>319</v>
      </c>
      <c r="K49" s="66"/>
    </row>
    <row r="50" spans="1:11" ht="27.75" x14ac:dyDescent="0.3">
      <c r="A50" s="67" t="s">
        <v>41</v>
      </c>
      <c r="B50" s="73" t="s">
        <v>14</v>
      </c>
      <c r="C50" s="73"/>
      <c r="D50" s="73"/>
      <c r="E50" s="4" t="s">
        <v>31</v>
      </c>
      <c r="F50" s="58" t="s">
        <v>11</v>
      </c>
      <c r="G50" s="3">
        <v>11820000</v>
      </c>
      <c r="H50" s="3">
        <v>1</v>
      </c>
      <c r="I50" s="3">
        <f t="shared" si="0"/>
        <v>11820</v>
      </c>
      <c r="J50" s="22" t="s">
        <v>320</v>
      </c>
      <c r="K50" s="66"/>
    </row>
    <row r="51" spans="1:11" ht="29.25" customHeight="1" x14ac:dyDescent="0.3">
      <c r="A51" s="67" t="s">
        <v>42</v>
      </c>
      <c r="B51" s="73" t="s">
        <v>14</v>
      </c>
      <c r="C51" s="73"/>
      <c r="D51" s="73"/>
      <c r="E51" s="4" t="s">
        <v>31</v>
      </c>
      <c r="F51" s="58" t="s">
        <v>11</v>
      </c>
      <c r="G51" s="3">
        <v>6000000</v>
      </c>
      <c r="H51" s="3">
        <v>1</v>
      </c>
      <c r="I51" s="3">
        <f t="shared" si="0"/>
        <v>6000</v>
      </c>
      <c r="J51" s="22" t="s">
        <v>321</v>
      </c>
      <c r="K51" s="66"/>
    </row>
    <row r="52" spans="1:11" ht="29.25" customHeight="1" x14ac:dyDescent="0.3">
      <c r="A52" s="67" t="s">
        <v>43</v>
      </c>
      <c r="B52" s="73" t="s">
        <v>14</v>
      </c>
      <c r="C52" s="73"/>
      <c r="D52" s="73"/>
      <c r="E52" s="4" t="s">
        <v>31</v>
      </c>
      <c r="F52" s="58" t="s">
        <v>11</v>
      </c>
      <c r="G52" s="3">
        <v>4500000</v>
      </c>
      <c r="H52" s="3">
        <v>1</v>
      </c>
      <c r="I52" s="3">
        <f t="shared" si="0"/>
        <v>4500</v>
      </c>
      <c r="J52" s="22" t="s">
        <v>322</v>
      </c>
      <c r="K52" s="66"/>
    </row>
    <row r="53" spans="1:11" ht="27.75" customHeight="1" x14ac:dyDescent="0.3">
      <c r="A53" s="67" t="s">
        <v>44</v>
      </c>
      <c r="B53" s="73" t="s">
        <v>14</v>
      </c>
      <c r="C53" s="73"/>
      <c r="D53" s="73"/>
      <c r="E53" s="19" t="s">
        <v>31</v>
      </c>
      <c r="F53" s="58" t="s">
        <v>11</v>
      </c>
      <c r="G53" s="3">
        <f>5790000-1447500</f>
        <v>4342500</v>
      </c>
      <c r="H53" s="3">
        <v>1</v>
      </c>
      <c r="I53" s="3">
        <f t="shared" si="0"/>
        <v>4342.5</v>
      </c>
      <c r="J53" s="22" t="s">
        <v>323</v>
      </c>
      <c r="K53" s="66"/>
    </row>
    <row r="54" spans="1:11" ht="23.25" customHeight="1" x14ac:dyDescent="0.3">
      <c r="A54" s="67" t="s">
        <v>45</v>
      </c>
      <c r="B54" s="73" t="s">
        <v>14</v>
      </c>
      <c r="C54" s="73"/>
      <c r="D54" s="73"/>
      <c r="E54" s="19" t="s">
        <v>31</v>
      </c>
      <c r="F54" s="58" t="s">
        <v>11</v>
      </c>
      <c r="G54" s="3">
        <v>7800000</v>
      </c>
      <c r="H54" s="3">
        <v>1</v>
      </c>
      <c r="I54" s="3">
        <f t="shared" si="0"/>
        <v>7800</v>
      </c>
      <c r="J54" s="22" t="s">
        <v>324</v>
      </c>
      <c r="K54" s="66"/>
    </row>
    <row r="55" spans="1:11" ht="33.75" customHeight="1" x14ac:dyDescent="0.3">
      <c r="A55" s="67" t="s">
        <v>46</v>
      </c>
      <c r="B55" s="73" t="s">
        <v>14</v>
      </c>
      <c r="C55" s="73"/>
      <c r="D55" s="73"/>
      <c r="E55" s="19" t="s">
        <v>31</v>
      </c>
      <c r="F55" s="58" t="s">
        <v>11</v>
      </c>
      <c r="G55" s="3">
        <v>4790000</v>
      </c>
      <c r="H55" s="3">
        <v>1</v>
      </c>
      <c r="I55" s="3">
        <f t="shared" si="0"/>
        <v>4790</v>
      </c>
      <c r="J55" s="22" t="s">
        <v>325</v>
      </c>
      <c r="K55" s="66"/>
    </row>
    <row r="56" spans="1:11" ht="22.5" customHeight="1" x14ac:dyDescent="0.3">
      <c r="A56" s="67" t="s">
        <v>47</v>
      </c>
      <c r="B56" s="73" t="s">
        <v>14</v>
      </c>
      <c r="C56" s="73"/>
      <c r="D56" s="73"/>
      <c r="E56" s="19" t="s">
        <v>31</v>
      </c>
      <c r="F56" s="58" t="s">
        <v>11</v>
      </c>
      <c r="G56" s="3">
        <v>5800000</v>
      </c>
      <c r="H56" s="3">
        <v>1</v>
      </c>
      <c r="I56" s="3">
        <f t="shared" si="0"/>
        <v>5800</v>
      </c>
      <c r="J56" s="22" t="s">
        <v>326</v>
      </c>
      <c r="K56" s="66"/>
    </row>
    <row r="57" spans="1:11" ht="24.75" customHeight="1" x14ac:dyDescent="0.3">
      <c r="A57" s="67" t="s">
        <v>48</v>
      </c>
      <c r="B57" s="73" t="s">
        <v>14</v>
      </c>
      <c r="C57" s="73"/>
      <c r="D57" s="73"/>
      <c r="E57" s="19" t="s">
        <v>31</v>
      </c>
      <c r="F57" s="58" t="s">
        <v>11</v>
      </c>
      <c r="G57" s="3">
        <f>1000000+5000000</f>
        <v>6000000</v>
      </c>
      <c r="H57" s="3">
        <v>1</v>
      </c>
      <c r="I57" s="3">
        <f t="shared" si="0"/>
        <v>6000</v>
      </c>
      <c r="J57" s="22" t="s">
        <v>327</v>
      </c>
      <c r="K57" s="66"/>
    </row>
    <row r="58" spans="1:11" ht="26.25" customHeight="1" x14ac:dyDescent="0.3">
      <c r="A58" s="67" t="s">
        <v>49</v>
      </c>
      <c r="B58" s="73" t="s">
        <v>14</v>
      </c>
      <c r="C58" s="73"/>
      <c r="D58" s="73"/>
      <c r="E58" s="19" t="s">
        <v>31</v>
      </c>
      <c r="F58" s="58" t="s">
        <v>11</v>
      </c>
      <c r="G58" s="3">
        <f>1252500+4747500</f>
        <v>6000000</v>
      </c>
      <c r="H58" s="3">
        <v>1</v>
      </c>
      <c r="I58" s="3">
        <f t="shared" si="0"/>
        <v>6000</v>
      </c>
      <c r="J58" s="22" t="s">
        <v>328</v>
      </c>
      <c r="K58" s="66"/>
    </row>
    <row r="59" spans="1:11" ht="21" customHeight="1" x14ac:dyDescent="0.3">
      <c r="A59" s="68" t="s">
        <v>50</v>
      </c>
      <c r="B59" s="13" t="s">
        <v>51</v>
      </c>
      <c r="C59" s="13" t="s">
        <v>2</v>
      </c>
      <c r="D59" s="86" t="s">
        <v>52</v>
      </c>
      <c r="E59" s="86"/>
      <c r="F59" s="86"/>
      <c r="G59" s="86"/>
      <c r="H59" s="86"/>
      <c r="I59" s="2">
        <f>I60</f>
        <v>311875.59999999998</v>
      </c>
      <c r="J59" s="22"/>
      <c r="K59" s="66">
        <v>900001007021</v>
      </c>
    </row>
    <row r="60" spans="1:11" x14ac:dyDescent="0.3">
      <c r="A60" s="68" t="s">
        <v>53</v>
      </c>
      <c r="B60" s="73" t="s">
        <v>52</v>
      </c>
      <c r="C60" s="73"/>
      <c r="D60" s="73"/>
      <c r="E60" s="73"/>
      <c r="F60" s="73"/>
      <c r="G60" s="73"/>
      <c r="H60" s="73"/>
      <c r="I60" s="2">
        <f>I61+I64</f>
        <v>311875.59999999998</v>
      </c>
      <c r="J60" s="22"/>
      <c r="K60" s="66"/>
    </row>
    <row r="61" spans="1:11" x14ac:dyDescent="0.3">
      <c r="A61" s="67" t="s">
        <v>6</v>
      </c>
      <c r="B61" s="73" t="s">
        <v>7</v>
      </c>
      <c r="C61" s="73"/>
      <c r="D61" s="73"/>
      <c r="E61" s="4" t="s">
        <v>6</v>
      </c>
      <c r="F61" s="58" t="s">
        <v>6</v>
      </c>
      <c r="G61" s="4" t="s">
        <v>6</v>
      </c>
      <c r="H61" s="4" t="s">
        <v>6</v>
      </c>
      <c r="I61" s="3">
        <f>I62+I63</f>
        <v>306999.09999999998</v>
      </c>
      <c r="J61" s="22"/>
      <c r="K61" s="66"/>
    </row>
    <row r="62" spans="1:11" ht="21" customHeight="1" x14ac:dyDescent="0.3">
      <c r="A62" s="67" t="s">
        <v>54</v>
      </c>
      <c r="B62" s="73" t="s">
        <v>55</v>
      </c>
      <c r="C62" s="73"/>
      <c r="D62" s="73"/>
      <c r="E62" s="4" t="s">
        <v>56</v>
      </c>
      <c r="F62" s="58" t="s">
        <v>11</v>
      </c>
      <c r="G62" s="3">
        <f>306999100-160000000</f>
        <v>146999100</v>
      </c>
      <c r="H62" s="3">
        <v>1</v>
      </c>
      <c r="I62" s="3">
        <f t="shared" ref="I62:I67" si="1">G62*H62/1000</f>
        <v>146999.1</v>
      </c>
      <c r="J62" s="22" t="s">
        <v>748</v>
      </c>
      <c r="K62" s="66"/>
    </row>
    <row r="63" spans="1:11" ht="29.25" customHeight="1" x14ac:dyDescent="0.3">
      <c r="A63" s="67" t="s">
        <v>750</v>
      </c>
      <c r="B63" s="80" t="s">
        <v>55</v>
      </c>
      <c r="C63" s="80"/>
      <c r="D63" s="80"/>
      <c r="E63" s="30" t="s">
        <v>10</v>
      </c>
      <c r="F63" s="58" t="s">
        <v>11</v>
      </c>
      <c r="G63" s="3">
        <v>160000000</v>
      </c>
      <c r="H63" s="3">
        <v>1</v>
      </c>
      <c r="I63" s="3">
        <f>G63*H63/1000</f>
        <v>160000</v>
      </c>
      <c r="J63" s="22" t="s">
        <v>749</v>
      </c>
      <c r="K63" s="71"/>
    </row>
    <row r="64" spans="1:11" x14ac:dyDescent="0.3">
      <c r="A64" s="67" t="s">
        <v>6</v>
      </c>
      <c r="B64" s="73" t="s">
        <v>12</v>
      </c>
      <c r="C64" s="73"/>
      <c r="D64" s="73"/>
      <c r="E64" s="4" t="s">
        <v>6</v>
      </c>
      <c r="F64" s="58" t="s">
        <v>6</v>
      </c>
      <c r="G64" s="4" t="s">
        <v>6</v>
      </c>
      <c r="H64" s="4" t="s">
        <v>6</v>
      </c>
      <c r="I64" s="3">
        <f>SUM(I65:I68)</f>
        <v>4876.5</v>
      </c>
      <c r="J64" s="22"/>
      <c r="K64" s="69"/>
    </row>
    <row r="65" spans="1:11" ht="26.25" customHeight="1" x14ac:dyDescent="0.3">
      <c r="A65" s="67" t="s">
        <v>20</v>
      </c>
      <c r="B65" s="73" t="s">
        <v>21</v>
      </c>
      <c r="C65" s="73"/>
      <c r="D65" s="73"/>
      <c r="E65" s="4" t="s">
        <v>31</v>
      </c>
      <c r="F65" s="58" t="s">
        <v>11</v>
      </c>
      <c r="G65" s="3">
        <f>2414800-1954600</f>
        <v>460200</v>
      </c>
      <c r="H65" s="3">
        <v>1</v>
      </c>
      <c r="I65" s="3">
        <f t="shared" si="1"/>
        <v>460.2</v>
      </c>
      <c r="J65" s="22" t="s">
        <v>748</v>
      </c>
      <c r="K65" s="69"/>
    </row>
    <row r="66" spans="1:11" ht="26.25" customHeight="1" x14ac:dyDescent="0.3">
      <c r="A66" s="67" t="s">
        <v>751</v>
      </c>
      <c r="B66" s="80" t="s">
        <v>21</v>
      </c>
      <c r="C66" s="80"/>
      <c r="D66" s="80"/>
      <c r="E66" s="30" t="s">
        <v>31</v>
      </c>
      <c r="F66" s="58" t="s">
        <v>11</v>
      </c>
      <c r="G66" s="3">
        <v>1954600</v>
      </c>
      <c r="H66" s="3">
        <v>1</v>
      </c>
      <c r="I66" s="3">
        <f>G66*H66/1000</f>
        <v>1954.6</v>
      </c>
      <c r="J66" s="22" t="s">
        <v>749</v>
      </c>
      <c r="K66" s="69"/>
    </row>
    <row r="67" spans="1:11" ht="24" customHeight="1" x14ac:dyDescent="0.3">
      <c r="A67" s="67" t="s">
        <v>22</v>
      </c>
      <c r="B67" s="80" t="s">
        <v>23</v>
      </c>
      <c r="C67" s="80"/>
      <c r="D67" s="80"/>
      <c r="E67" s="4" t="s">
        <v>24</v>
      </c>
      <c r="F67" s="58" t="s">
        <v>11</v>
      </c>
      <c r="G67" s="3">
        <f>2461700-1614000</f>
        <v>847700</v>
      </c>
      <c r="H67" s="3">
        <v>1</v>
      </c>
      <c r="I67" s="3">
        <f t="shared" si="1"/>
        <v>847.7</v>
      </c>
      <c r="J67" s="22" t="s">
        <v>748</v>
      </c>
      <c r="K67" s="69"/>
    </row>
    <row r="68" spans="1:11" ht="30" customHeight="1" x14ac:dyDescent="0.3">
      <c r="A68" s="67" t="s">
        <v>752</v>
      </c>
      <c r="B68" s="80" t="s">
        <v>23</v>
      </c>
      <c r="C68" s="80"/>
      <c r="D68" s="80"/>
      <c r="E68" s="30" t="s">
        <v>24</v>
      </c>
      <c r="F68" s="58" t="s">
        <v>11</v>
      </c>
      <c r="G68" s="3">
        <v>1614000</v>
      </c>
      <c r="H68" s="3">
        <v>1</v>
      </c>
      <c r="I68" s="3">
        <f>G68*H68/1000</f>
        <v>1614</v>
      </c>
      <c r="J68" s="22" t="s">
        <v>749</v>
      </c>
      <c r="K68" s="69"/>
    </row>
    <row r="69" spans="1:11" ht="26.25" customHeight="1" x14ac:dyDescent="0.3">
      <c r="A69" s="68" t="s">
        <v>57</v>
      </c>
      <c r="B69" s="86" t="s">
        <v>58</v>
      </c>
      <c r="C69" s="86"/>
      <c r="D69" s="86"/>
      <c r="E69" s="86"/>
      <c r="F69" s="86"/>
      <c r="G69" s="86"/>
      <c r="H69" s="86"/>
      <c r="I69" s="2">
        <f>I70+I72</f>
        <v>848289.97600000002</v>
      </c>
      <c r="J69" s="22"/>
      <c r="K69" s="66">
        <v>900001032375</v>
      </c>
    </row>
    <row r="70" spans="1:11" x14ac:dyDescent="0.3">
      <c r="A70" s="67" t="s">
        <v>6</v>
      </c>
      <c r="B70" s="73" t="s">
        <v>7</v>
      </c>
      <c r="C70" s="73"/>
      <c r="D70" s="73"/>
      <c r="E70" s="4" t="s">
        <v>6</v>
      </c>
      <c r="F70" s="58" t="s">
        <v>6</v>
      </c>
      <c r="G70" s="4" t="s">
        <v>6</v>
      </c>
      <c r="H70" s="4" t="s">
        <v>6</v>
      </c>
      <c r="I70" s="3">
        <f>I71</f>
        <v>800807.1</v>
      </c>
      <c r="J70" s="22"/>
      <c r="K70" s="69"/>
    </row>
    <row r="71" spans="1:11" ht="27.75" customHeight="1" x14ac:dyDescent="0.3">
      <c r="A71" s="67" t="s">
        <v>54</v>
      </c>
      <c r="B71" s="73" t="s">
        <v>55</v>
      </c>
      <c r="C71" s="73"/>
      <c r="D71" s="73"/>
      <c r="E71" s="4" t="s">
        <v>59</v>
      </c>
      <c r="F71" s="58" t="s">
        <v>11</v>
      </c>
      <c r="G71" s="3">
        <f>413169800+387637300</f>
        <v>800807100</v>
      </c>
      <c r="H71" s="3">
        <v>1</v>
      </c>
      <c r="I71" s="3">
        <f>G71*H71/1000</f>
        <v>800807.1</v>
      </c>
      <c r="J71" s="43" t="s">
        <v>738</v>
      </c>
      <c r="K71" s="69"/>
    </row>
    <row r="72" spans="1:11" ht="18" customHeight="1" x14ac:dyDescent="0.3">
      <c r="A72" s="67" t="s">
        <v>6</v>
      </c>
      <c r="B72" s="73" t="s">
        <v>12</v>
      </c>
      <c r="C72" s="73"/>
      <c r="D72" s="73"/>
      <c r="E72" s="4" t="s">
        <v>6</v>
      </c>
      <c r="F72" s="58" t="s">
        <v>6</v>
      </c>
      <c r="G72" s="4" t="s">
        <v>6</v>
      </c>
      <c r="H72" s="4" t="s">
        <v>6</v>
      </c>
      <c r="I72" s="3">
        <f>I73+I74+I75+I76</f>
        <v>47482.876000000004</v>
      </c>
      <c r="J72" s="43"/>
      <c r="K72" s="69"/>
    </row>
    <row r="73" spans="1:11" ht="30" customHeight="1" x14ac:dyDescent="0.3">
      <c r="A73" s="67" t="s">
        <v>20</v>
      </c>
      <c r="B73" s="73" t="s">
        <v>21</v>
      </c>
      <c r="C73" s="73"/>
      <c r="D73" s="73"/>
      <c r="E73" s="4" t="s">
        <v>59</v>
      </c>
      <c r="F73" s="58" t="s">
        <v>11</v>
      </c>
      <c r="G73" s="3">
        <f>5385100+5722400</f>
        <v>11107500</v>
      </c>
      <c r="H73" s="3">
        <v>1</v>
      </c>
      <c r="I73" s="3">
        <f>G73*H73/1000</f>
        <v>11107.5</v>
      </c>
      <c r="J73" s="43" t="s">
        <v>738</v>
      </c>
      <c r="K73" s="69"/>
    </row>
    <row r="74" spans="1:11" ht="26.25" customHeight="1" x14ac:dyDescent="0.3">
      <c r="A74" s="67" t="s">
        <v>22</v>
      </c>
      <c r="B74" s="73" t="s">
        <v>23</v>
      </c>
      <c r="C74" s="73"/>
      <c r="D74" s="73"/>
      <c r="E74" s="4" t="s">
        <v>24</v>
      </c>
      <c r="F74" s="58" t="s">
        <v>11</v>
      </c>
      <c r="G74" s="3">
        <f>2228300+2347076</f>
        <v>4575376</v>
      </c>
      <c r="H74" s="3">
        <v>1</v>
      </c>
      <c r="I74" s="3">
        <f>G74*H74/1000</f>
        <v>4575.3760000000002</v>
      </c>
      <c r="J74" s="43" t="s">
        <v>738</v>
      </c>
      <c r="K74" s="69"/>
    </row>
    <row r="75" spans="1:11" ht="29.25" customHeight="1" x14ac:dyDescent="0.3">
      <c r="A75" s="67" t="s">
        <v>577</v>
      </c>
      <c r="B75" s="73" t="s">
        <v>14</v>
      </c>
      <c r="C75" s="73"/>
      <c r="D75" s="73"/>
      <c r="E75" s="21" t="s">
        <v>31</v>
      </c>
      <c r="F75" s="58" t="s">
        <v>11</v>
      </c>
      <c r="G75" s="3">
        <v>30300000</v>
      </c>
      <c r="H75" s="3">
        <v>1</v>
      </c>
      <c r="I75" s="3">
        <f>G75*H75/1000</f>
        <v>30300</v>
      </c>
      <c r="J75" s="22" t="s">
        <v>729</v>
      </c>
      <c r="K75" s="69"/>
    </row>
    <row r="76" spans="1:11" ht="30.75" customHeight="1" x14ac:dyDescent="0.3">
      <c r="A76" s="67" t="s">
        <v>578</v>
      </c>
      <c r="B76" s="73" t="s">
        <v>407</v>
      </c>
      <c r="C76" s="73"/>
      <c r="D76" s="73"/>
      <c r="E76" s="21" t="s">
        <v>31</v>
      </c>
      <c r="F76" s="58" t="s">
        <v>11</v>
      </c>
      <c r="G76" s="3">
        <v>1500000</v>
      </c>
      <c r="H76" s="3">
        <v>1</v>
      </c>
      <c r="I76" s="3">
        <f>G76*H76/1000</f>
        <v>1500</v>
      </c>
      <c r="J76" s="22" t="s">
        <v>729</v>
      </c>
      <c r="K76" s="69"/>
    </row>
    <row r="77" spans="1:11" ht="22.5" customHeight="1" x14ac:dyDescent="0.3">
      <c r="A77" s="68" t="s">
        <v>50</v>
      </c>
      <c r="B77" s="13" t="s">
        <v>60</v>
      </c>
      <c r="C77" s="13" t="s">
        <v>2</v>
      </c>
      <c r="D77" s="86" t="s">
        <v>61</v>
      </c>
      <c r="E77" s="86"/>
      <c r="F77" s="86"/>
      <c r="G77" s="86"/>
      <c r="H77" s="86"/>
      <c r="I77" s="2">
        <f>I78</f>
        <v>454596</v>
      </c>
      <c r="J77" s="22"/>
      <c r="K77" s="66">
        <v>900001007914</v>
      </c>
    </row>
    <row r="78" spans="1:11" ht="25.5" customHeight="1" x14ac:dyDescent="0.3">
      <c r="A78" s="68" t="s">
        <v>62</v>
      </c>
      <c r="B78" s="73" t="s">
        <v>63</v>
      </c>
      <c r="C78" s="73"/>
      <c r="D78" s="73"/>
      <c r="E78" s="73"/>
      <c r="F78" s="73"/>
      <c r="G78" s="73"/>
      <c r="H78" s="73"/>
      <c r="I78" s="3">
        <f>I79</f>
        <v>454596</v>
      </c>
      <c r="J78" s="22"/>
      <c r="K78" s="66"/>
    </row>
    <row r="79" spans="1:11" x14ac:dyDescent="0.3">
      <c r="A79" s="67" t="s">
        <v>6</v>
      </c>
      <c r="B79" s="73" t="s">
        <v>12</v>
      </c>
      <c r="C79" s="73"/>
      <c r="D79" s="73"/>
      <c r="E79" s="4" t="s">
        <v>6</v>
      </c>
      <c r="F79" s="58" t="s">
        <v>6</v>
      </c>
      <c r="G79" s="4" t="s">
        <v>6</v>
      </c>
      <c r="H79" s="4" t="s">
        <v>6</v>
      </c>
      <c r="I79" s="3">
        <f>SUM(I80:I100)</f>
        <v>454596</v>
      </c>
      <c r="J79" s="22"/>
      <c r="K79" s="66"/>
    </row>
    <row r="80" spans="1:11" ht="27.75" customHeight="1" x14ac:dyDescent="0.3">
      <c r="A80" s="67" t="s">
        <v>13</v>
      </c>
      <c r="B80" s="73" t="s">
        <v>14</v>
      </c>
      <c r="C80" s="73"/>
      <c r="D80" s="73"/>
      <c r="E80" s="4" t="s">
        <v>31</v>
      </c>
      <c r="F80" s="58" t="s">
        <v>11</v>
      </c>
      <c r="G80" s="3">
        <v>24425000</v>
      </c>
      <c r="H80" s="3">
        <v>1</v>
      </c>
      <c r="I80" s="3">
        <f t="shared" ref="I80:I98" si="2">G80*H80/1000</f>
        <v>24425</v>
      </c>
      <c r="J80" s="83" t="s">
        <v>329</v>
      </c>
      <c r="K80" s="66"/>
    </row>
    <row r="81" spans="1:11" ht="27.75" customHeight="1" x14ac:dyDescent="0.3">
      <c r="A81" s="67" t="s">
        <v>32</v>
      </c>
      <c r="B81" s="73" t="s">
        <v>14</v>
      </c>
      <c r="C81" s="73"/>
      <c r="D81" s="73"/>
      <c r="E81" s="4" t="s">
        <v>31</v>
      </c>
      <c r="F81" s="58" t="s">
        <v>11</v>
      </c>
      <c r="G81" s="3">
        <v>14587500</v>
      </c>
      <c r="H81" s="3">
        <v>1</v>
      </c>
      <c r="I81" s="3">
        <f t="shared" si="2"/>
        <v>14587.5</v>
      </c>
      <c r="J81" s="84"/>
      <c r="K81" s="66"/>
    </row>
    <row r="82" spans="1:11" ht="27.75" customHeight="1" x14ac:dyDescent="0.3">
      <c r="A82" s="67" t="s">
        <v>33</v>
      </c>
      <c r="B82" s="73" t="s">
        <v>14</v>
      </c>
      <c r="C82" s="73"/>
      <c r="D82" s="73"/>
      <c r="E82" s="4" t="s">
        <v>31</v>
      </c>
      <c r="F82" s="58" t="s">
        <v>11</v>
      </c>
      <c r="G82" s="3">
        <v>14175000</v>
      </c>
      <c r="H82" s="3">
        <v>1</v>
      </c>
      <c r="I82" s="3">
        <f t="shared" si="2"/>
        <v>14175</v>
      </c>
      <c r="J82" s="84"/>
      <c r="K82" s="66"/>
    </row>
    <row r="83" spans="1:11" ht="27.75" customHeight="1" x14ac:dyDescent="0.3">
      <c r="A83" s="67" t="s">
        <v>34</v>
      </c>
      <c r="B83" s="73" t="s">
        <v>14</v>
      </c>
      <c r="C83" s="73"/>
      <c r="D83" s="73"/>
      <c r="E83" s="4" t="s">
        <v>31</v>
      </c>
      <c r="F83" s="58" t="s">
        <v>11</v>
      </c>
      <c r="G83" s="3">
        <v>10725000</v>
      </c>
      <c r="H83" s="3">
        <v>1</v>
      </c>
      <c r="I83" s="3">
        <f t="shared" si="2"/>
        <v>10725</v>
      </c>
      <c r="J83" s="84"/>
      <c r="K83" s="66"/>
    </row>
    <row r="84" spans="1:11" ht="27.75" customHeight="1" x14ac:dyDescent="0.3">
      <c r="A84" s="67" t="s">
        <v>35</v>
      </c>
      <c r="B84" s="73" t="s">
        <v>14</v>
      </c>
      <c r="C84" s="73"/>
      <c r="D84" s="73"/>
      <c r="E84" s="4" t="s">
        <v>31</v>
      </c>
      <c r="F84" s="58" t="s">
        <v>11</v>
      </c>
      <c r="G84" s="3">
        <v>8587500</v>
      </c>
      <c r="H84" s="3">
        <v>1</v>
      </c>
      <c r="I84" s="3">
        <f t="shared" si="2"/>
        <v>8587.5</v>
      </c>
      <c r="J84" s="84"/>
      <c r="K84" s="66"/>
    </row>
    <row r="85" spans="1:11" ht="27.75" customHeight="1" x14ac:dyDescent="0.3">
      <c r="A85" s="67" t="s">
        <v>36</v>
      </c>
      <c r="B85" s="73" t="s">
        <v>14</v>
      </c>
      <c r="C85" s="73"/>
      <c r="D85" s="73"/>
      <c r="E85" s="4" t="s">
        <v>31</v>
      </c>
      <c r="F85" s="58" t="s">
        <v>11</v>
      </c>
      <c r="G85" s="3">
        <v>13675000</v>
      </c>
      <c r="H85" s="3">
        <v>1</v>
      </c>
      <c r="I85" s="3">
        <f t="shared" si="2"/>
        <v>13675</v>
      </c>
      <c r="J85" s="84"/>
      <c r="K85" s="66"/>
    </row>
    <row r="86" spans="1:11" ht="27.75" customHeight="1" x14ac:dyDescent="0.3">
      <c r="A86" s="67" t="s">
        <v>37</v>
      </c>
      <c r="B86" s="73" t="s">
        <v>14</v>
      </c>
      <c r="C86" s="73"/>
      <c r="D86" s="73"/>
      <c r="E86" s="4" t="s">
        <v>31</v>
      </c>
      <c r="F86" s="58" t="s">
        <v>11</v>
      </c>
      <c r="G86" s="3">
        <v>10175000</v>
      </c>
      <c r="H86" s="3">
        <v>1</v>
      </c>
      <c r="I86" s="3">
        <f t="shared" si="2"/>
        <v>10175</v>
      </c>
      <c r="J86" s="85"/>
      <c r="K86" s="66"/>
    </row>
    <row r="87" spans="1:11" ht="27.75" customHeight="1" x14ac:dyDescent="0.3">
      <c r="A87" s="67" t="s">
        <v>38</v>
      </c>
      <c r="B87" s="73" t="s">
        <v>14</v>
      </c>
      <c r="C87" s="73"/>
      <c r="D87" s="73"/>
      <c r="E87" s="4" t="s">
        <v>31</v>
      </c>
      <c r="F87" s="58" t="s">
        <v>11</v>
      </c>
      <c r="G87" s="3">
        <v>27000000</v>
      </c>
      <c r="H87" s="3">
        <v>1</v>
      </c>
      <c r="I87" s="3">
        <f t="shared" si="2"/>
        <v>27000</v>
      </c>
      <c r="J87" s="95" t="s">
        <v>330</v>
      </c>
      <c r="K87" s="66"/>
    </row>
    <row r="88" spans="1:11" ht="27.75" customHeight="1" x14ac:dyDescent="0.3">
      <c r="A88" s="67" t="s">
        <v>39</v>
      </c>
      <c r="B88" s="73" t="s">
        <v>14</v>
      </c>
      <c r="C88" s="73"/>
      <c r="D88" s="73"/>
      <c r="E88" s="4" t="s">
        <v>31</v>
      </c>
      <c r="F88" s="58" t="s">
        <v>11</v>
      </c>
      <c r="G88" s="3">
        <v>15300000</v>
      </c>
      <c r="H88" s="3">
        <v>1</v>
      </c>
      <c r="I88" s="3">
        <f t="shared" si="2"/>
        <v>15300</v>
      </c>
      <c r="J88" s="96"/>
      <c r="K88" s="66"/>
    </row>
    <row r="89" spans="1:11" ht="27.75" customHeight="1" x14ac:dyDescent="0.3">
      <c r="A89" s="67" t="s">
        <v>40</v>
      </c>
      <c r="B89" s="73" t="s">
        <v>14</v>
      </c>
      <c r="C89" s="73"/>
      <c r="D89" s="73"/>
      <c r="E89" s="4" t="s">
        <v>31</v>
      </c>
      <c r="F89" s="58" t="s">
        <v>11</v>
      </c>
      <c r="G89" s="3">
        <v>18000000</v>
      </c>
      <c r="H89" s="3">
        <v>1</v>
      </c>
      <c r="I89" s="3">
        <f t="shared" si="2"/>
        <v>18000</v>
      </c>
      <c r="J89" s="96"/>
      <c r="K89" s="66"/>
    </row>
    <row r="90" spans="1:11" ht="27.75" customHeight="1" x14ac:dyDescent="0.3">
      <c r="A90" s="67" t="s">
        <v>41</v>
      </c>
      <c r="B90" s="73" t="s">
        <v>14</v>
      </c>
      <c r="C90" s="73"/>
      <c r="D90" s="73"/>
      <c r="E90" s="4" t="s">
        <v>31</v>
      </c>
      <c r="F90" s="58" t="s">
        <v>11</v>
      </c>
      <c r="G90" s="3">
        <v>27000000</v>
      </c>
      <c r="H90" s="3">
        <v>1</v>
      </c>
      <c r="I90" s="3">
        <f t="shared" si="2"/>
        <v>27000</v>
      </c>
      <c r="J90" s="96"/>
      <c r="K90" s="66"/>
    </row>
    <row r="91" spans="1:11" ht="27.75" customHeight="1" x14ac:dyDescent="0.3">
      <c r="A91" s="67" t="s">
        <v>42</v>
      </c>
      <c r="B91" s="73" t="s">
        <v>14</v>
      </c>
      <c r="C91" s="73"/>
      <c r="D91" s="73"/>
      <c r="E91" s="4" t="s">
        <v>31</v>
      </c>
      <c r="F91" s="58" t="s">
        <v>11</v>
      </c>
      <c r="G91" s="3">
        <v>18000000</v>
      </c>
      <c r="H91" s="3">
        <v>1</v>
      </c>
      <c r="I91" s="3">
        <f t="shared" si="2"/>
        <v>18000</v>
      </c>
      <c r="J91" s="96"/>
      <c r="K91" s="66"/>
    </row>
    <row r="92" spans="1:11" ht="27.75" customHeight="1" x14ac:dyDescent="0.3">
      <c r="A92" s="67" t="s">
        <v>43</v>
      </c>
      <c r="B92" s="73" t="s">
        <v>14</v>
      </c>
      <c r="C92" s="73"/>
      <c r="D92" s="73"/>
      <c r="E92" s="4" t="s">
        <v>31</v>
      </c>
      <c r="F92" s="58" t="s">
        <v>11</v>
      </c>
      <c r="G92" s="3">
        <v>18900000</v>
      </c>
      <c r="H92" s="3">
        <v>1</v>
      </c>
      <c r="I92" s="3">
        <f t="shared" si="2"/>
        <v>18900</v>
      </c>
      <c r="J92" s="96"/>
      <c r="K92" s="66"/>
    </row>
    <row r="93" spans="1:11" ht="27.75" customHeight="1" x14ac:dyDescent="0.3">
      <c r="A93" s="67" t="s">
        <v>44</v>
      </c>
      <c r="B93" s="73" t="s">
        <v>14</v>
      </c>
      <c r="C93" s="73"/>
      <c r="D93" s="73"/>
      <c r="E93" s="4" t="s">
        <v>10</v>
      </c>
      <c r="F93" s="58" t="s">
        <v>11</v>
      </c>
      <c r="G93" s="3">
        <v>0</v>
      </c>
      <c r="H93" s="3">
        <v>0</v>
      </c>
      <c r="I93" s="3">
        <v>0</v>
      </c>
      <c r="J93" s="96"/>
      <c r="K93" s="66"/>
    </row>
    <row r="94" spans="1:11" ht="27.75" customHeight="1" x14ac:dyDescent="0.3">
      <c r="A94" s="67" t="s">
        <v>333</v>
      </c>
      <c r="B94" s="73" t="s">
        <v>14</v>
      </c>
      <c r="C94" s="73"/>
      <c r="D94" s="73"/>
      <c r="E94" s="15" t="s">
        <v>10</v>
      </c>
      <c r="F94" s="58" t="s">
        <v>11</v>
      </c>
      <c r="G94" s="3">
        <v>0</v>
      </c>
      <c r="H94" s="3">
        <v>0</v>
      </c>
      <c r="I94" s="3">
        <f>G94*H94/1000</f>
        <v>0</v>
      </c>
      <c r="J94" s="96"/>
      <c r="K94" s="66"/>
    </row>
    <row r="95" spans="1:11" ht="27.75" customHeight="1" x14ac:dyDescent="0.3">
      <c r="A95" s="67" t="s">
        <v>348</v>
      </c>
      <c r="B95" s="73" t="s">
        <v>14</v>
      </c>
      <c r="C95" s="73"/>
      <c r="D95" s="73"/>
      <c r="E95" s="15" t="s">
        <v>10</v>
      </c>
      <c r="F95" s="58" t="s">
        <v>11</v>
      </c>
      <c r="G95" s="3">
        <v>63134000</v>
      </c>
      <c r="H95" s="3">
        <v>1</v>
      </c>
      <c r="I95" s="3">
        <f>G95*H95/1000</f>
        <v>63134</v>
      </c>
      <c r="J95" s="97"/>
      <c r="K95" s="66"/>
    </row>
    <row r="96" spans="1:11" ht="27.75" customHeight="1" x14ac:dyDescent="0.3">
      <c r="A96" s="67" t="s">
        <v>45</v>
      </c>
      <c r="B96" s="73" t="s">
        <v>14</v>
      </c>
      <c r="C96" s="73"/>
      <c r="D96" s="73"/>
      <c r="E96" s="4" t="s">
        <v>31</v>
      </c>
      <c r="F96" s="58" t="s">
        <v>11</v>
      </c>
      <c r="G96" s="3">
        <v>16175000</v>
      </c>
      <c r="H96" s="3">
        <v>1</v>
      </c>
      <c r="I96" s="3">
        <f t="shared" si="2"/>
        <v>16175</v>
      </c>
      <c r="J96" s="98" t="s">
        <v>331</v>
      </c>
      <c r="K96" s="66"/>
    </row>
    <row r="97" spans="1:11" ht="27.75" customHeight="1" x14ac:dyDescent="0.3">
      <c r="A97" s="67" t="s">
        <v>46</v>
      </c>
      <c r="B97" s="73" t="s">
        <v>14</v>
      </c>
      <c r="C97" s="73"/>
      <c r="D97" s="73"/>
      <c r="E97" s="4" t="s">
        <v>31</v>
      </c>
      <c r="F97" s="58" t="s">
        <v>11</v>
      </c>
      <c r="G97" s="3">
        <v>9625000</v>
      </c>
      <c r="H97" s="3">
        <v>1</v>
      </c>
      <c r="I97" s="3">
        <f t="shared" si="2"/>
        <v>9625</v>
      </c>
      <c r="J97" s="98"/>
      <c r="K97" s="66"/>
    </row>
    <row r="98" spans="1:11" ht="27.75" customHeight="1" x14ac:dyDescent="0.3">
      <c r="A98" s="67" t="s">
        <v>47</v>
      </c>
      <c r="B98" s="73" t="s">
        <v>14</v>
      </c>
      <c r="C98" s="73"/>
      <c r="D98" s="73"/>
      <c r="E98" s="4" t="s">
        <v>31</v>
      </c>
      <c r="F98" s="58" t="s">
        <v>11</v>
      </c>
      <c r="G98" s="3">
        <v>30600000</v>
      </c>
      <c r="H98" s="3">
        <v>1</v>
      </c>
      <c r="I98" s="3">
        <f t="shared" si="2"/>
        <v>30600</v>
      </c>
      <c r="J98" s="98"/>
      <c r="K98" s="66"/>
    </row>
    <row r="99" spans="1:11" ht="27.75" customHeight="1" x14ac:dyDescent="0.3">
      <c r="A99" s="67" t="s">
        <v>48</v>
      </c>
      <c r="B99" s="73" t="s">
        <v>14</v>
      </c>
      <c r="C99" s="73"/>
      <c r="D99" s="73"/>
      <c r="E99" s="4" t="s">
        <v>10</v>
      </c>
      <c r="F99" s="58" t="s">
        <v>11</v>
      </c>
      <c r="G99" s="3">
        <v>0</v>
      </c>
      <c r="H99" s="3">
        <v>0</v>
      </c>
      <c r="I99" s="3">
        <v>0</v>
      </c>
      <c r="J99" s="98"/>
      <c r="K99" s="66"/>
    </row>
    <row r="100" spans="1:11" ht="32.25" customHeight="1" x14ac:dyDescent="0.3">
      <c r="A100" s="67" t="s">
        <v>332</v>
      </c>
      <c r="B100" s="73" t="s">
        <v>14</v>
      </c>
      <c r="C100" s="73"/>
      <c r="D100" s="73"/>
      <c r="E100" s="19" t="s">
        <v>10</v>
      </c>
      <c r="F100" s="58" t="s">
        <v>11</v>
      </c>
      <c r="G100" s="3">
        <f>124600000-10088000</f>
        <v>114512000</v>
      </c>
      <c r="H100" s="3">
        <v>1</v>
      </c>
      <c r="I100" s="3">
        <f>G100*H100/1000</f>
        <v>114512</v>
      </c>
      <c r="J100" s="98"/>
      <c r="K100" s="66"/>
    </row>
    <row r="101" spans="1:11" ht="49.5" customHeight="1" x14ac:dyDescent="0.3">
      <c r="A101" s="68" t="s">
        <v>50</v>
      </c>
      <c r="B101" s="13" t="s">
        <v>64</v>
      </c>
      <c r="C101" s="13" t="s">
        <v>2</v>
      </c>
      <c r="D101" s="86" t="s">
        <v>65</v>
      </c>
      <c r="E101" s="86"/>
      <c r="F101" s="86"/>
      <c r="G101" s="86"/>
      <c r="H101" s="86"/>
      <c r="I101" s="2">
        <f>I102</f>
        <v>48836.22</v>
      </c>
      <c r="J101" s="22"/>
      <c r="K101" s="66">
        <v>900001005371</v>
      </c>
    </row>
    <row r="102" spans="1:11" ht="62.25" customHeight="1" x14ac:dyDescent="0.3">
      <c r="A102" s="68" t="s">
        <v>66</v>
      </c>
      <c r="B102" s="73" t="s">
        <v>67</v>
      </c>
      <c r="C102" s="73"/>
      <c r="D102" s="73"/>
      <c r="E102" s="73"/>
      <c r="F102" s="73"/>
      <c r="G102" s="73"/>
      <c r="H102" s="73"/>
      <c r="I102" s="3">
        <f>I103+I191+I193</f>
        <v>48836.22</v>
      </c>
      <c r="J102" s="22"/>
      <c r="K102" s="66"/>
    </row>
    <row r="103" spans="1:11" x14ac:dyDescent="0.3">
      <c r="A103" s="67" t="s">
        <v>6</v>
      </c>
      <c r="B103" s="73" t="s">
        <v>68</v>
      </c>
      <c r="C103" s="73"/>
      <c r="D103" s="73"/>
      <c r="E103" s="4" t="s">
        <v>6</v>
      </c>
      <c r="F103" s="58" t="s">
        <v>6</v>
      </c>
      <c r="G103" s="4" t="s">
        <v>6</v>
      </c>
      <c r="H103" s="4" t="s">
        <v>6</v>
      </c>
      <c r="I103" s="12">
        <f>SUM(I104:I190)</f>
        <v>10416.57</v>
      </c>
      <c r="J103" s="22"/>
      <c r="K103" s="66"/>
    </row>
    <row r="104" spans="1:11" x14ac:dyDescent="0.3">
      <c r="A104" s="67" t="s">
        <v>69</v>
      </c>
      <c r="B104" s="73" t="s">
        <v>70</v>
      </c>
      <c r="C104" s="73"/>
      <c r="D104" s="73"/>
      <c r="E104" s="4" t="s">
        <v>71</v>
      </c>
      <c r="F104" s="58" t="s">
        <v>72</v>
      </c>
      <c r="G104" s="3">
        <v>0</v>
      </c>
      <c r="H104" s="3">
        <v>0</v>
      </c>
      <c r="I104" s="3">
        <f t="shared" ref="I104:I169" si="3">G104*H104/1000</f>
        <v>0</v>
      </c>
      <c r="J104" s="22"/>
      <c r="K104" s="66"/>
    </row>
    <row r="105" spans="1:11" x14ac:dyDescent="0.3">
      <c r="A105" s="67" t="s">
        <v>307</v>
      </c>
      <c r="B105" s="73" t="s">
        <v>70</v>
      </c>
      <c r="C105" s="73"/>
      <c r="D105" s="73"/>
      <c r="E105" s="11" t="s">
        <v>71</v>
      </c>
      <c r="F105" s="58" t="s">
        <v>72</v>
      </c>
      <c r="G105" s="3">
        <v>417.1</v>
      </c>
      <c r="H105" s="3">
        <v>7500</v>
      </c>
      <c r="I105" s="12">
        <f>G105*H105/1000</f>
        <v>3128.25</v>
      </c>
      <c r="J105" s="22"/>
      <c r="K105" s="66"/>
    </row>
    <row r="106" spans="1:11" x14ac:dyDescent="0.3">
      <c r="A106" s="67" t="s">
        <v>73</v>
      </c>
      <c r="B106" s="73" t="s">
        <v>74</v>
      </c>
      <c r="C106" s="73"/>
      <c r="D106" s="73"/>
      <c r="E106" s="4" t="s">
        <v>24</v>
      </c>
      <c r="F106" s="58" t="s">
        <v>75</v>
      </c>
      <c r="G106" s="3">
        <v>48000</v>
      </c>
      <c r="H106" s="3">
        <v>6</v>
      </c>
      <c r="I106" s="3">
        <f t="shared" si="3"/>
        <v>288</v>
      </c>
      <c r="J106" s="22"/>
      <c r="K106" s="66"/>
    </row>
    <row r="107" spans="1:11" x14ac:dyDescent="0.3">
      <c r="A107" s="67" t="s">
        <v>76</v>
      </c>
      <c r="B107" s="73" t="s">
        <v>74</v>
      </c>
      <c r="C107" s="73"/>
      <c r="D107" s="73"/>
      <c r="E107" s="4" t="s">
        <v>24</v>
      </c>
      <c r="F107" s="58" t="s">
        <v>75</v>
      </c>
      <c r="G107" s="3">
        <v>130000</v>
      </c>
      <c r="H107" s="3">
        <v>2</v>
      </c>
      <c r="I107" s="3">
        <f t="shared" si="3"/>
        <v>260</v>
      </c>
      <c r="J107" s="22"/>
      <c r="K107" s="66"/>
    </row>
    <row r="108" spans="1:11" x14ac:dyDescent="0.3">
      <c r="A108" s="67" t="s">
        <v>77</v>
      </c>
      <c r="B108" s="73" t="s">
        <v>74</v>
      </c>
      <c r="C108" s="73"/>
      <c r="D108" s="73"/>
      <c r="E108" s="4" t="s">
        <v>24</v>
      </c>
      <c r="F108" s="58" t="s">
        <v>75</v>
      </c>
      <c r="G108" s="3">
        <v>130000</v>
      </c>
      <c r="H108" s="3">
        <v>1</v>
      </c>
      <c r="I108" s="3">
        <f t="shared" si="3"/>
        <v>130</v>
      </c>
      <c r="J108" s="22"/>
      <c r="K108" s="66"/>
    </row>
    <row r="109" spans="1:11" x14ac:dyDescent="0.3">
      <c r="A109" s="67" t="s">
        <v>349</v>
      </c>
      <c r="B109" s="73" t="s">
        <v>74</v>
      </c>
      <c r="C109" s="73"/>
      <c r="D109" s="73"/>
      <c r="E109" s="15" t="s">
        <v>24</v>
      </c>
      <c r="F109" s="58" t="s">
        <v>75</v>
      </c>
      <c r="G109" s="3">
        <v>65000</v>
      </c>
      <c r="H109" s="3">
        <v>2</v>
      </c>
      <c r="I109" s="3">
        <f>G109*H109/1000</f>
        <v>130</v>
      </c>
      <c r="J109" s="22"/>
      <c r="K109" s="66"/>
    </row>
    <row r="110" spans="1:11" x14ac:dyDescent="0.3">
      <c r="A110" s="67" t="s">
        <v>78</v>
      </c>
      <c r="B110" s="73" t="s">
        <v>79</v>
      </c>
      <c r="C110" s="73"/>
      <c r="D110" s="73"/>
      <c r="E110" s="4" t="s">
        <v>24</v>
      </c>
      <c r="F110" s="58" t="s">
        <v>75</v>
      </c>
      <c r="G110" s="3">
        <v>9600</v>
      </c>
      <c r="H110" s="3">
        <v>14</v>
      </c>
      <c r="I110" s="3">
        <f t="shared" si="3"/>
        <v>134.4</v>
      </c>
      <c r="J110" s="22"/>
      <c r="K110" s="66"/>
    </row>
    <row r="111" spans="1:11" x14ac:dyDescent="0.3">
      <c r="A111" s="67" t="s">
        <v>80</v>
      </c>
      <c r="B111" s="73" t="s">
        <v>79</v>
      </c>
      <c r="C111" s="73"/>
      <c r="D111" s="73"/>
      <c r="E111" s="4" t="s">
        <v>24</v>
      </c>
      <c r="F111" s="58" t="s">
        <v>75</v>
      </c>
      <c r="G111" s="3">
        <v>800</v>
      </c>
      <c r="H111" s="3">
        <v>115</v>
      </c>
      <c r="I111" s="3">
        <f t="shared" si="3"/>
        <v>92</v>
      </c>
      <c r="J111" s="22"/>
      <c r="K111" s="66"/>
    </row>
    <row r="112" spans="1:11" x14ac:dyDescent="0.3">
      <c r="A112" s="67" t="s">
        <v>81</v>
      </c>
      <c r="B112" s="73" t="s">
        <v>79</v>
      </c>
      <c r="C112" s="73"/>
      <c r="D112" s="73"/>
      <c r="E112" s="4" t="s">
        <v>24</v>
      </c>
      <c r="F112" s="58" t="s">
        <v>75</v>
      </c>
      <c r="G112" s="3">
        <v>6000</v>
      </c>
      <c r="H112" s="3">
        <v>25</v>
      </c>
      <c r="I112" s="3">
        <f t="shared" si="3"/>
        <v>150</v>
      </c>
      <c r="J112" s="22"/>
      <c r="K112" s="66"/>
    </row>
    <row r="113" spans="1:11" x14ac:dyDescent="0.3">
      <c r="A113" s="67" t="s">
        <v>82</v>
      </c>
      <c r="B113" s="73" t="s">
        <v>79</v>
      </c>
      <c r="C113" s="73"/>
      <c r="D113" s="73"/>
      <c r="E113" s="4" t="s">
        <v>24</v>
      </c>
      <c r="F113" s="58" t="s">
        <v>75</v>
      </c>
      <c r="G113" s="3">
        <v>100</v>
      </c>
      <c r="H113" s="3">
        <v>158</v>
      </c>
      <c r="I113" s="3">
        <f t="shared" si="3"/>
        <v>15.8</v>
      </c>
      <c r="J113" s="22"/>
      <c r="K113" s="66"/>
    </row>
    <row r="114" spans="1:11" x14ac:dyDescent="0.3">
      <c r="A114" s="67" t="s">
        <v>83</v>
      </c>
      <c r="B114" s="73" t="s">
        <v>79</v>
      </c>
      <c r="C114" s="73"/>
      <c r="D114" s="73"/>
      <c r="E114" s="4" t="s">
        <v>24</v>
      </c>
      <c r="F114" s="58" t="s">
        <v>75</v>
      </c>
      <c r="G114" s="3">
        <v>6000</v>
      </c>
      <c r="H114" s="3">
        <v>10</v>
      </c>
      <c r="I114" s="3">
        <f t="shared" si="3"/>
        <v>60</v>
      </c>
      <c r="J114" s="22"/>
      <c r="K114" s="66"/>
    </row>
    <row r="115" spans="1:11" x14ac:dyDescent="0.3">
      <c r="A115" s="67" t="s">
        <v>84</v>
      </c>
      <c r="B115" s="73" t="s">
        <v>85</v>
      </c>
      <c r="C115" s="73"/>
      <c r="D115" s="73"/>
      <c r="E115" s="4" t="s">
        <v>24</v>
      </c>
      <c r="F115" s="58" t="s">
        <v>75</v>
      </c>
      <c r="G115" s="3">
        <v>1000</v>
      </c>
      <c r="H115" s="3">
        <v>30</v>
      </c>
      <c r="I115" s="3">
        <f t="shared" si="3"/>
        <v>30</v>
      </c>
      <c r="J115" s="22"/>
      <c r="K115" s="66"/>
    </row>
    <row r="116" spans="1:11" x14ac:dyDescent="0.3">
      <c r="A116" s="67" t="s">
        <v>86</v>
      </c>
      <c r="B116" s="73" t="s">
        <v>87</v>
      </c>
      <c r="C116" s="73"/>
      <c r="D116" s="73"/>
      <c r="E116" s="4" t="s">
        <v>24</v>
      </c>
      <c r="F116" s="58" t="s">
        <v>75</v>
      </c>
      <c r="G116" s="3">
        <v>500</v>
      </c>
      <c r="H116" s="3">
        <v>500</v>
      </c>
      <c r="I116" s="3">
        <f t="shared" si="3"/>
        <v>250</v>
      </c>
      <c r="J116" s="22"/>
      <c r="K116" s="66"/>
    </row>
    <row r="117" spans="1:11" x14ac:dyDescent="0.3">
      <c r="A117" s="67" t="s">
        <v>88</v>
      </c>
      <c r="B117" s="73" t="s">
        <v>89</v>
      </c>
      <c r="C117" s="73"/>
      <c r="D117" s="73"/>
      <c r="E117" s="4" t="s">
        <v>71</v>
      </c>
      <c r="F117" s="58" t="s">
        <v>75</v>
      </c>
      <c r="G117" s="3">
        <v>0</v>
      </c>
      <c r="H117" s="3">
        <v>0</v>
      </c>
      <c r="I117" s="3">
        <f t="shared" si="3"/>
        <v>0</v>
      </c>
      <c r="J117" s="22"/>
      <c r="K117" s="66"/>
    </row>
    <row r="118" spans="1:11" x14ac:dyDescent="0.3">
      <c r="A118" s="67" t="s">
        <v>294</v>
      </c>
      <c r="B118" s="73" t="s">
        <v>89</v>
      </c>
      <c r="C118" s="73"/>
      <c r="D118" s="73"/>
      <c r="E118" s="11" t="s">
        <v>71</v>
      </c>
      <c r="F118" s="58" t="s">
        <v>75</v>
      </c>
      <c r="G118" s="3">
        <v>250</v>
      </c>
      <c r="H118" s="3">
        <v>50</v>
      </c>
      <c r="I118" s="3">
        <f t="shared" si="3"/>
        <v>12.5</v>
      </c>
      <c r="J118" s="22"/>
      <c r="K118" s="66"/>
    </row>
    <row r="119" spans="1:11" x14ac:dyDescent="0.3">
      <c r="A119" s="67" t="s">
        <v>90</v>
      </c>
      <c r="B119" s="73" t="s">
        <v>91</v>
      </c>
      <c r="C119" s="73"/>
      <c r="D119" s="73"/>
      <c r="E119" s="4" t="s">
        <v>71</v>
      </c>
      <c r="F119" s="58" t="s">
        <v>75</v>
      </c>
      <c r="G119" s="3">
        <v>1500</v>
      </c>
      <c r="H119" s="3">
        <v>10</v>
      </c>
      <c r="I119" s="3">
        <f t="shared" si="3"/>
        <v>15</v>
      </c>
      <c r="J119" s="22"/>
      <c r="K119" s="66"/>
    </row>
    <row r="120" spans="1:11" x14ac:dyDescent="0.3">
      <c r="A120" s="67" t="s">
        <v>92</v>
      </c>
      <c r="B120" s="73" t="s">
        <v>93</v>
      </c>
      <c r="C120" s="73"/>
      <c r="D120" s="73"/>
      <c r="E120" s="4" t="s">
        <v>71</v>
      </c>
      <c r="F120" s="58" t="s">
        <v>75</v>
      </c>
      <c r="G120" s="3">
        <v>2500</v>
      </c>
      <c r="H120" s="3">
        <v>110</v>
      </c>
      <c r="I120" s="3">
        <f t="shared" si="3"/>
        <v>275</v>
      </c>
      <c r="J120" s="22"/>
      <c r="K120" s="66"/>
    </row>
    <row r="121" spans="1:11" x14ac:dyDescent="0.3">
      <c r="A121" s="67" t="s">
        <v>94</v>
      </c>
      <c r="B121" s="73" t="s">
        <v>93</v>
      </c>
      <c r="C121" s="73"/>
      <c r="D121" s="73"/>
      <c r="E121" s="4" t="s">
        <v>71</v>
      </c>
      <c r="F121" s="58" t="s">
        <v>75</v>
      </c>
      <c r="G121" s="3">
        <v>0</v>
      </c>
      <c r="H121" s="3">
        <v>0</v>
      </c>
      <c r="I121" s="3">
        <f t="shared" si="3"/>
        <v>0</v>
      </c>
      <c r="J121" s="22"/>
      <c r="K121" s="66"/>
    </row>
    <row r="122" spans="1:11" x14ac:dyDescent="0.3">
      <c r="A122" s="67" t="s">
        <v>350</v>
      </c>
      <c r="B122" s="73" t="s">
        <v>93</v>
      </c>
      <c r="C122" s="73"/>
      <c r="D122" s="73"/>
      <c r="E122" s="15" t="s">
        <v>71</v>
      </c>
      <c r="F122" s="58" t="s">
        <v>75</v>
      </c>
      <c r="G122" s="3">
        <v>4770</v>
      </c>
      <c r="H122" s="3">
        <v>11</v>
      </c>
      <c r="I122" s="12">
        <f>G122*H122/1000</f>
        <v>52.47</v>
      </c>
      <c r="J122" s="22"/>
      <c r="K122" s="66"/>
    </row>
    <row r="123" spans="1:11" x14ac:dyDescent="0.3">
      <c r="A123" s="67" t="s">
        <v>95</v>
      </c>
      <c r="B123" s="73" t="s">
        <v>93</v>
      </c>
      <c r="C123" s="73"/>
      <c r="D123" s="73"/>
      <c r="E123" s="4" t="s">
        <v>71</v>
      </c>
      <c r="F123" s="58" t="s">
        <v>75</v>
      </c>
      <c r="G123" s="3">
        <v>0</v>
      </c>
      <c r="H123" s="3">
        <v>0</v>
      </c>
      <c r="I123" s="3">
        <f t="shared" si="3"/>
        <v>0</v>
      </c>
      <c r="J123" s="22"/>
      <c r="K123" s="66"/>
    </row>
    <row r="124" spans="1:11" x14ac:dyDescent="0.3">
      <c r="A124" s="67" t="s">
        <v>295</v>
      </c>
      <c r="B124" s="73" t="s">
        <v>93</v>
      </c>
      <c r="C124" s="73"/>
      <c r="D124" s="73"/>
      <c r="E124" s="11" t="s">
        <v>71</v>
      </c>
      <c r="F124" s="58" t="s">
        <v>75</v>
      </c>
      <c r="G124" s="3">
        <v>5000</v>
      </c>
      <c r="H124" s="3">
        <v>5</v>
      </c>
      <c r="I124" s="3">
        <f t="shared" si="3"/>
        <v>25</v>
      </c>
      <c r="J124" s="22"/>
      <c r="K124" s="66"/>
    </row>
    <row r="125" spans="1:11" x14ac:dyDescent="0.3">
      <c r="A125" s="67" t="s">
        <v>96</v>
      </c>
      <c r="B125" s="73" t="s">
        <v>93</v>
      </c>
      <c r="C125" s="73"/>
      <c r="D125" s="73"/>
      <c r="E125" s="4" t="s">
        <v>71</v>
      </c>
      <c r="F125" s="58" t="s">
        <v>75</v>
      </c>
      <c r="G125" s="3">
        <v>0</v>
      </c>
      <c r="H125" s="3">
        <v>0</v>
      </c>
      <c r="I125" s="3">
        <f t="shared" si="3"/>
        <v>0</v>
      </c>
      <c r="J125" s="22"/>
      <c r="K125" s="66"/>
    </row>
    <row r="126" spans="1:11" x14ac:dyDescent="0.3">
      <c r="A126" s="67" t="s">
        <v>297</v>
      </c>
      <c r="B126" s="73" t="s">
        <v>93</v>
      </c>
      <c r="C126" s="73"/>
      <c r="D126" s="73"/>
      <c r="E126" s="11" t="s">
        <v>71</v>
      </c>
      <c r="F126" s="58" t="s">
        <v>75</v>
      </c>
      <c r="G126" s="3">
        <v>4000</v>
      </c>
      <c r="H126" s="3">
        <v>10</v>
      </c>
      <c r="I126" s="3">
        <f t="shared" si="3"/>
        <v>40</v>
      </c>
      <c r="J126" s="22"/>
      <c r="K126" s="66"/>
    </row>
    <row r="127" spans="1:11" x14ac:dyDescent="0.3">
      <c r="A127" s="67" t="s">
        <v>97</v>
      </c>
      <c r="B127" s="73" t="s">
        <v>98</v>
      </c>
      <c r="C127" s="73"/>
      <c r="D127" s="73"/>
      <c r="E127" s="4" t="s">
        <v>71</v>
      </c>
      <c r="F127" s="58" t="s">
        <v>75</v>
      </c>
      <c r="G127" s="3">
        <v>3500</v>
      </c>
      <c r="H127" s="3">
        <v>4</v>
      </c>
      <c r="I127" s="3">
        <f t="shared" si="3"/>
        <v>14</v>
      </c>
      <c r="J127" s="22"/>
      <c r="K127" s="66"/>
    </row>
    <row r="128" spans="1:11" x14ac:dyDescent="0.3">
      <c r="A128" s="67" t="s">
        <v>99</v>
      </c>
      <c r="B128" s="73" t="s">
        <v>100</v>
      </c>
      <c r="C128" s="73"/>
      <c r="D128" s="73"/>
      <c r="E128" s="4" t="s">
        <v>71</v>
      </c>
      <c r="F128" s="58" t="s">
        <v>75</v>
      </c>
      <c r="G128" s="3">
        <v>0</v>
      </c>
      <c r="H128" s="3">
        <v>0</v>
      </c>
      <c r="I128" s="3">
        <f t="shared" si="3"/>
        <v>0</v>
      </c>
      <c r="J128" s="22"/>
      <c r="K128" s="66"/>
    </row>
    <row r="129" spans="1:11" x14ac:dyDescent="0.3">
      <c r="A129" s="67" t="s">
        <v>291</v>
      </c>
      <c r="B129" s="73" t="s">
        <v>100</v>
      </c>
      <c r="C129" s="73"/>
      <c r="D129" s="73"/>
      <c r="E129" s="11" t="s">
        <v>71</v>
      </c>
      <c r="F129" s="58" t="s">
        <v>75</v>
      </c>
      <c r="G129" s="3">
        <v>300</v>
      </c>
      <c r="H129" s="3">
        <v>10</v>
      </c>
      <c r="I129" s="3">
        <f t="shared" si="3"/>
        <v>3</v>
      </c>
      <c r="J129" s="22"/>
      <c r="K129" s="66"/>
    </row>
    <row r="130" spans="1:11" x14ac:dyDescent="0.3">
      <c r="A130" s="67" t="s">
        <v>101</v>
      </c>
      <c r="B130" s="73" t="s">
        <v>102</v>
      </c>
      <c r="C130" s="73"/>
      <c r="D130" s="73"/>
      <c r="E130" s="4" t="s">
        <v>71</v>
      </c>
      <c r="F130" s="58" t="s">
        <v>75</v>
      </c>
      <c r="G130" s="3">
        <v>100</v>
      </c>
      <c r="H130" s="3">
        <v>400</v>
      </c>
      <c r="I130" s="3">
        <f t="shared" si="3"/>
        <v>40</v>
      </c>
      <c r="J130" s="22"/>
      <c r="K130" s="66"/>
    </row>
    <row r="131" spans="1:11" x14ac:dyDescent="0.3">
      <c r="A131" s="67" t="s">
        <v>103</v>
      </c>
      <c r="B131" s="73" t="s">
        <v>104</v>
      </c>
      <c r="C131" s="73"/>
      <c r="D131" s="73"/>
      <c r="E131" s="4" t="s">
        <v>71</v>
      </c>
      <c r="F131" s="58" t="s">
        <v>75</v>
      </c>
      <c r="G131" s="3">
        <v>0</v>
      </c>
      <c r="H131" s="3">
        <v>0</v>
      </c>
      <c r="I131" s="3">
        <f t="shared" si="3"/>
        <v>0</v>
      </c>
      <c r="J131" s="22"/>
      <c r="K131" s="66"/>
    </row>
    <row r="132" spans="1:11" x14ac:dyDescent="0.3">
      <c r="A132" s="67" t="s">
        <v>305</v>
      </c>
      <c r="B132" s="73" t="s">
        <v>104</v>
      </c>
      <c r="C132" s="73"/>
      <c r="D132" s="73"/>
      <c r="E132" s="11" t="s">
        <v>71</v>
      </c>
      <c r="F132" s="58" t="s">
        <v>75</v>
      </c>
      <c r="G132" s="3">
        <v>50</v>
      </c>
      <c r="H132" s="3">
        <v>100</v>
      </c>
      <c r="I132" s="3">
        <f t="shared" si="3"/>
        <v>5</v>
      </c>
      <c r="J132" s="22"/>
      <c r="K132" s="66"/>
    </row>
    <row r="133" spans="1:11" x14ac:dyDescent="0.3">
      <c r="A133" s="67" t="s">
        <v>105</v>
      </c>
      <c r="B133" s="73" t="s">
        <v>106</v>
      </c>
      <c r="C133" s="73"/>
      <c r="D133" s="73"/>
      <c r="E133" s="4" t="s">
        <v>71</v>
      </c>
      <c r="F133" s="58" t="s">
        <v>75</v>
      </c>
      <c r="G133" s="3">
        <v>0</v>
      </c>
      <c r="H133" s="3">
        <v>0</v>
      </c>
      <c r="I133" s="3">
        <f t="shared" si="3"/>
        <v>0</v>
      </c>
      <c r="J133" s="22"/>
      <c r="K133" s="66"/>
    </row>
    <row r="134" spans="1:11" x14ac:dyDescent="0.3">
      <c r="A134" s="67" t="s">
        <v>306</v>
      </c>
      <c r="B134" s="73" t="s">
        <v>106</v>
      </c>
      <c r="C134" s="73"/>
      <c r="D134" s="73"/>
      <c r="E134" s="11" t="s">
        <v>71</v>
      </c>
      <c r="F134" s="58" t="s">
        <v>75</v>
      </c>
      <c r="G134" s="3">
        <v>110</v>
      </c>
      <c r="H134" s="3">
        <v>120</v>
      </c>
      <c r="I134" s="3">
        <f t="shared" si="3"/>
        <v>13.2</v>
      </c>
      <c r="J134" s="22"/>
      <c r="K134" s="66"/>
    </row>
    <row r="135" spans="1:11" x14ac:dyDescent="0.3">
      <c r="A135" s="67" t="s">
        <v>107</v>
      </c>
      <c r="B135" s="73" t="s">
        <v>108</v>
      </c>
      <c r="C135" s="73"/>
      <c r="D135" s="73"/>
      <c r="E135" s="4" t="s">
        <v>71</v>
      </c>
      <c r="F135" s="58" t="s">
        <v>75</v>
      </c>
      <c r="G135" s="3">
        <v>150</v>
      </c>
      <c r="H135" s="3">
        <v>100</v>
      </c>
      <c r="I135" s="3">
        <f t="shared" si="3"/>
        <v>15</v>
      </c>
      <c r="J135" s="22"/>
      <c r="K135" s="66"/>
    </row>
    <row r="136" spans="1:11" x14ac:dyDescent="0.3">
      <c r="A136" s="67" t="s">
        <v>109</v>
      </c>
      <c r="B136" s="73" t="s">
        <v>110</v>
      </c>
      <c r="C136" s="73"/>
      <c r="D136" s="73"/>
      <c r="E136" s="4" t="s">
        <v>71</v>
      </c>
      <c r="F136" s="58" t="s">
        <v>75</v>
      </c>
      <c r="G136" s="3">
        <v>0</v>
      </c>
      <c r="H136" s="3">
        <v>0</v>
      </c>
      <c r="I136" s="3">
        <f t="shared" si="3"/>
        <v>0</v>
      </c>
      <c r="J136" s="22"/>
      <c r="K136" s="66"/>
    </row>
    <row r="137" spans="1:11" ht="27" x14ac:dyDescent="0.3">
      <c r="A137" s="67" t="s">
        <v>299</v>
      </c>
      <c r="B137" s="73" t="s">
        <v>110</v>
      </c>
      <c r="C137" s="73"/>
      <c r="D137" s="73"/>
      <c r="E137" s="11" t="s">
        <v>71</v>
      </c>
      <c r="F137" s="58" t="s">
        <v>75</v>
      </c>
      <c r="G137" s="3">
        <v>150</v>
      </c>
      <c r="H137" s="3">
        <v>30</v>
      </c>
      <c r="I137" s="3">
        <f t="shared" si="3"/>
        <v>4.5</v>
      </c>
      <c r="J137" s="22"/>
      <c r="K137" s="66"/>
    </row>
    <row r="138" spans="1:11" ht="27.75" x14ac:dyDescent="0.3">
      <c r="A138" s="67" t="s">
        <v>111</v>
      </c>
      <c r="B138" s="73" t="s">
        <v>112</v>
      </c>
      <c r="C138" s="73"/>
      <c r="D138" s="73"/>
      <c r="E138" s="4" t="s">
        <v>71</v>
      </c>
      <c r="F138" s="58" t="s">
        <v>113</v>
      </c>
      <c r="G138" s="3">
        <v>120</v>
      </c>
      <c r="H138" s="3">
        <v>150</v>
      </c>
      <c r="I138" s="3">
        <f t="shared" si="3"/>
        <v>18</v>
      </c>
      <c r="J138" s="22"/>
      <c r="K138" s="66"/>
    </row>
    <row r="139" spans="1:11" x14ac:dyDescent="0.3">
      <c r="A139" s="67" t="s">
        <v>114</v>
      </c>
      <c r="B139" s="73" t="s">
        <v>115</v>
      </c>
      <c r="C139" s="73"/>
      <c r="D139" s="73"/>
      <c r="E139" s="4" t="s">
        <v>71</v>
      </c>
      <c r="F139" s="58" t="s">
        <v>75</v>
      </c>
      <c r="G139" s="3">
        <v>0</v>
      </c>
      <c r="H139" s="3">
        <v>0</v>
      </c>
      <c r="I139" s="3">
        <f t="shared" si="3"/>
        <v>0</v>
      </c>
      <c r="J139" s="22"/>
      <c r="K139" s="66"/>
    </row>
    <row r="140" spans="1:11" x14ac:dyDescent="0.3">
      <c r="A140" s="67" t="s">
        <v>292</v>
      </c>
      <c r="B140" s="73" t="s">
        <v>115</v>
      </c>
      <c r="C140" s="73"/>
      <c r="D140" s="73"/>
      <c r="E140" s="11" t="s">
        <v>71</v>
      </c>
      <c r="F140" s="58" t="s">
        <v>75</v>
      </c>
      <c r="G140" s="3">
        <v>400</v>
      </c>
      <c r="H140" s="3">
        <v>60</v>
      </c>
      <c r="I140" s="3">
        <f t="shared" si="3"/>
        <v>24</v>
      </c>
      <c r="J140" s="22"/>
      <c r="K140" s="66"/>
    </row>
    <row r="141" spans="1:11" x14ac:dyDescent="0.3">
      <c r="A141" s="67" t="s">
        <v>116</v>
      </c>
      <c r="B141" s="73" t="s">
        <v>115</v>
      </c>
      <c r="C141" s="73"/>
      <c r="D141" s="73"/>
      <c r="E141" s="4" t="s">
        <v>71</v>
      </c>
      <c r="F141" s="58" t="s">
        <v>75</v>
      </c>
      <c r="G141" s="3">
        <v>600</v>
      </c>
      <c r="H141" s="3">
        <v>60</v>
      </c>
      <c r="I141" s="3">
        <f t="shared" si="3"/>
        <v>36</v>
      </c>
      <c r="J141" s="22"/>
      <c r="K141" s="66"/>
    </row>
    <row r="142" spans="1:11" x14ac:dyDescent="0.3">
      <c r="A142" s="67" t="s">
        <v>117</v>
      </c>
      <c r="B142" s="73" t="s">
        <v>118</v>
      </c>
      <c r="C142" s="73"/>
      <c r="D142" s="73"/>
      <c r="E142" s="4" t="s">
        <v>71</v>
      </c>
      <c r="F142" s="58" t="s">
        <v>75</v>
      </c>
      <c r="G142" s="3">
        <v>7</v>
      </c>
      <c r="H142" s="3">
        <v>3000</v>
      </c>
      <c r="I142" s="3">
        <f t="shared" si="3"/>
        <v>21</v>
      </c>
      <c r="J142" s="22"/>
      <c r="K142" s="66"/>
    </row>
    <row r="143" spans="1:11" x14ac:dyDescent="0.3">
      <c r="A143" s="67" t="s">
        <v>119</v>
      </c>
      <c r="B143" s="73" t="s">
        <v>120</v>
      </c>
      <c r="C143" s="73"/>
      <c r="D143" s="73"/>
      <c r="E143" s="4" t="s">
        <v>71</v>
      </c>
      <c r="F143" s="58" t="s">
        <v>75</v>
      </c>
      <c r="G143" s="3">
        <v>0</v>
      </c>
      <c r="H143" s="3">
        <v>0</v>
      </c>
      <c r="I143" s="3">
        <f t="shared" si="3"/>
        <v>0</v>
      </c>
      <c r="J143" s="22"/>
      <c r="K143" s="66"/>
    </row>
    <row r="144" spans="1:11" x14ac:dyDescent="0.3">
      <c r="A144" s="67" t="s">
        <v>302</v>
      </c>
      <c r="B144" s="73" t="s">
        <v>120</v>
      </c>
      <c r="C144" s="73"/>
      <c r="D144" s="73"/>
      <c r="E144" s="11" t="s">
        <v>71</v>
      </c>
      <c r="F144" s="58" t="s">
        <v>75</v>
      </c>
      <c r="G144" s="3">
        <v>900</v>
      </c>
      <c r="H144" s="3">
        <v>60</v>
      </c>
      <c r="I144" s="3">
        <f t="shared" si="3"/>
        <v>54</v>
      </c>
      <c r="J144" s="22"/>
      <c r="K144" s="66"/>
    </row>
    <row r="145" spans="1:11" x14ac:dyDescent="0.3">
      <c r="A145" s="67" t="s">
        <v>121</v>
      </c>
      <c r="B145" s="73" t="s">
        <v>120</v>
      </c>
      <c r="C145" s="73"/>
      <c r="D145" s="73"/>
      <c r="E145" s="4" t="s">
        <v>71</v>
      </c>
      <c r="F145" s="58" t="s">
        <v>75</v>
      </c>
      <c r="G145" s="3">
        <v>560</v>
      </c>
      <c r="H145" s="3">
        <v>60</v>
      </c>
      <c r="I145" s="3">
        <f t="shared" si="3"/>
        <v>33.6</v>
      </c>
      <c r="J145" s="22"/>
      <c r="K145" s="66"/>
    </row>
    <row r="146" spans="1:11" x14ac:dyDescent="0.3">
      <c r="A146" s="67" t="s">
        <v>122</v>
      </c>
      <c r="B146" s="73" t="s">
        <v>123</v>
      </c>
      <c r="C146" s="73"/>
      <c r="D146" s="73"/>
      <c r="E146" s="4" t="s">
        <v>71</v>
      </c>
      <c r="F146" s="58" t="s">
        <v>75</v>
      </c>
      <c r="G146" s="3">
        <v>0</v>
      </c>
      <c r="H146" s="3">
        <v>0</v>
      </c>
      <c r="I146" s="3">
        <f t="shared" si="3"/>
        <v>0</v>
      </c>
      <c r="J146" s="22"/>
      <c r="K146" s="66"/>
    </row>
    <row r="147" spans="1:11" x14ac:dyDescent="0.3">
      <c r="A147" s="67" t="s">
        <v>296</v>
      </c>
      <c r="B147" s="73" t="s">
        <v>123</v>
      </c>
      <c r="C147" s="73"/>
      <c r="D147" s="73"/>
      <c r="E147" s="11" t="s">
        <v>71</v>
      </c>
      <c r="F147" s="58" t="s">
        <v>75</v>
      </c>
      <c r="G147" s="3">
        <v>5000</v>
      </c>
      <c r="H147" s="3">
        <v>5</v>
      </c>
      <c r="I147" s="3">
        <f t="shared" si="3"/>
        <v>25</v>
      </c>
      <c r="J147" s="22"/>
      <c r="K147" s="66"/>
    </row>
    <row r="148" spans="1:11" x14ac:dyDescent="0.3">
      <c r="A148" s="67" t="s">
        <v>124</v>
      </c>
      <c r="B148" s="73" t="s">
        <v>125</v>
      </c>
      <c r="C148" s="73"/>
      <c r="D148" s="73"/>
      <c r="E148" s="4" t="s">
        <v>71</v>
      </c>
      <c r="F148" s="58" t="s">
        <v>126</v>
      </c>
      <c r="G148" s="3">
        <v>0</v>
      </c>
      <c r="H148" s="3">
        <v>0</v>
      </c>
      <c r="I148" s="3">
        <f t="shared" si="3"/>
        <v>0</v>
      </c>
      <c r="J148" s="22"/>
      <c r="K148" s="66"/>
    </row>
    <row r="149" spans="1:11" x14ac:dyDescent="0.3">
      <c r="A149" s="67" t="s">
        <v>303</v>
      </c>
      <c r="B149" s="73" t="s">
        <v>125</v>
      </c>
      <c r="C149" s="73"/>
      <c r="D149" s="73"/>
      <c r="E149" s="11" t="s">
        <v>71</v>
      </c>
      <c r="F149" s="58" t="s">
        <v>126</v>
      </c>
      <c r="G149" s="3">
        <v>680</v>
      </c>
      <c r="H149" s="3">
        <v>2000</v>
      </c>
      <c r="I149" s="3">
        <f t="shared" si="3"/>
        <v>1360</v>
      </c>
      <c r="J149" s="22"/>
      <c r="K149" s="66"/>
    </row>
    <row r="150" spans="1:11" x14ac:dyDescent="0.3">
      <c r="A150" s="67" t="s">
        <v>127</v>
      </c>
      <c r="B150" s="73" t="s">
        <v>128</v>
      </c>
      <c r="C150" s="73"/>
      <c r="D150" s="73"/>
      <c r="E150" s="4" t="s">
        <v>71</v>
      </c>
      <c r="F150" s="58" t="s">
        <v>75</v>
      </c>
      <c r="G150" s="3">
        <v>0</v>
      </c>
      <c r="H150" s="3">
        <v>0</v>
      </c>
      <c r="I150" s="3">
        <f t="shared" si="3"/>
        <v>0</v>
      </c>
      <c r="J150" s="22"/>
      <c r="K150" s="66"/>
    </row>
    <row r="151" spans="1:11" ht="27" x14ac:dyDescent="0.3">
      <c r="A151" s="67" t="s">
        <v>301</v>
      </c>
      <c r="B151" s="73" t="s">
        <v>128</v>
      </c>
      <c r="C151" s="73"/>
      <c r="D151" s="73"/>
      <c r="E151" s="11" t="s">
        <v>71</v>
      </c>
      <c r="F151" s="58" t="s">
        <v>75</v>
      </c>
      <c r="G151" s="3">
        <v>100</v>
      </c>
      <c r="H151" s="3">
        <v>150</v>
      </c>
      <c r="I151" s="3">
        <f t="shared" si="3"/>
        <v>15</v>
      </c>
      <c r="J151" s="22"/>
      <c r="K151" s="66"/>
    </row>
    <row r="152" spans="1:11" x14ac:dyDescent="0.3">
      <c r="A152" s="67" t="s">
        <v>129</v>
      </c>
      <c r="B152" s="73" t="s">
        <v>130</v>
      </c>
      <c r="C152" s="73"/>
      <c r="D152" s="73"/>
      <c r="E152" s="4" t="s">
        <v>71</v>
      </c>
      <c r="F152" s="58" t="s">
        <v>75</v>
      </c>
      <c r="G152" s="3">
        <v>0</v>
      </c>
      <c r="H152" s="3">
        <v>0</v>
      </c>
      <c r="I152" s="3">
        <f t="shared" si="3"/>
        <v>0</v>
      </c>
      <c r="J152" s="22"/>
      <c r="K152" s="66"/>
    </row>
    <row r="153" spans="1:11" ht="27" x14ac:dyDescent="0.3">
      <c r="A153" s="67" t="s">
        <v>293</v>
      </c>
      <c r="B153" s="73" t="s">
        <v>130</v>
      </c>
      <c r="C153" s="73"/>
      <c r="D153" s="73"/>
      <c r="E153" s="11" t="s">
        <v>71</v>
      </c>
      <c r="F153" s="58" t="s">
        <v>75</v>
      </c>
      <c r="G153" s="3">
        <v>200</v>
      </c>
      <c r="H153" s="3">
        <v>100</v>
      </c>
      <c r="I153" s="3">
        <f t="shared" si="3"/>
        <v>20</v>
      </c>
      <c r="J153" s="22"/>
      <c r="K153" s="66"/>
    </row>
    <row r="154" spans="1:11" x14ac:dyDescent="0.3">
      <c r="A154" s="67" t="s">
        <v>131</v>
      </c>
      <c r="B154" s="73" t="s">
        <v>132</v>
      </c>
      <c r="C154" s="73"/>
      <c r="D154" s="73"/>
      <c r="E154" s="4" t="s">
        <v>71</v>
      </c>
      <c r="F154" s="58" t="s">
        <v>75</v>
      </c>
      <c r="G154" s="3">
        <v>5500</v>
      </c>
      <c r="H154" s="3">
        <v>5</v>
      </c>
      <c r="I154" s="3">
        <f t="shared" si="3"/>
        <v>27.5</v>
      </c>
      <c r="J154" s="22"/>
      <c r="K154" s="66"/>
    </row>
    <row r="155" spans="1:11" x14ac:dyDescent="0.3">
      <c r="A155" s="67" t="s">
        <v>133</v>
      </c>
      <c r="B155" s="73" t="s">
        <v>134</v>
      </c>
      <c r="C155" s="73"/>
      <c r="D155" s="73"/>
      <c r="E155" s="4" t="s">
        <v>71</v>
      </c>
      <c r="F155" s="58" t="s">
        <v>75</v>
      </c>
      <c r="G155" s="3">
        <v>4000</v>
      </c>
      <c r="H155" s="3">
        <v>10</v>
      </c>
      <c r="I155" s="3">
        <f t="shared" si="3"/>
        <v>40</v>
      </c>
      <c r="J155" s="22"/>
      <c r="K155" s="66"/>
    </row>
    <row r="156" spans="1:11" x14ac:dyDescent="0.3">
      <c r="A156" s="67" t="s">
        <v>135</v>
      </c>
      <c r="B156" s="73" t="s">
        <v>136</v>
      </c>
      <c r="C156" s="73"/>
      <c r="D156" s="73"/>
      <c r="E156" s="4" t="s">
        <v>71</v>
      </c>
      <c r="F156" s="58" t="s">
        <v>75</v>
      </c>
      <c r="G156" s="3">
        <v>22000</v>
      </c>
      <c r="H156" s="3">
        <v>4</v>
      </c>
      <c r="I156" s="3">
        <f t="shared" si="3"/>
        <v>88</v>
      </c>
      <c r="J156" s="22"/>
      <c r="K156" s="66"/>
    </row>
    <row r="157" spans="1:11" x14ac:dyDescent="0.3">
      <c r="A157" s="67" t="s">
        <v>137</v>
      </c>
      <c r="B157" s="73" t="s">
        <v>138</v>
      </c>
      <c r="C157" s="73"/>
      <c r="D157" s="73"/>
      <c r="E157" s="4" t="s">
        <v>24</v>
      </c>
      <c r="F157" s="58" t="s">
        <v>75</v>
      </c>
      <c r="G157" s="3">
        <v>14000</v>
      </c>
      <c r="H157" s="3">
        <v>36</v>
      </c>
      <c r="I157" s="3">
        <f t="shared" si="3"/>
        <v>504</v>
      </c>
      <c r="J157" s="22"/>
      <c r="K157" s="66"/>
    </row>
    <row r="158" spans="1:11" x14ac:dyDescent="0.3">
      <c r="A158" s="67" t="s">
        <v>139</v>
      </c>
      <c r="B158" s="73" t="s">
        <v>140</v>
      </c>
      <c r="C158" s="73"/>
      <c r="D158" s="73"/>
      <c r="E158" s="4" t="s">
        <v>24</v>
      </c>
      <c r="F158" s="58" t="s">
        <v>75</v>
      </c>
      <c r="G158" s="3">
        <v>1500</v>
      </c>
      <c r="H158" s="3">
        <v>15</v>
      </c>
      <c r="I158" s="3">
        <f t="shared" si="3"/>
        <v>22.5</v>
      </c>
      <c r="J158" s="22"/>
      <c r="K158" s="66"/>
    </row>
    <row r="159" spans="1:11" x14ac:dyDescent="0.3">
      <c r="A159" s="67" t="s">
        <v>141</v>
      </c>
      <c r="B159" s="73" t="s">
        <v>140</v>
      </c>
      <c r="C159" s="73"/>
      <c r="D159" s="73"/>
      <c r="E159" s="4" t="s">
        <v>24</v>
      </c>
      <c r="F159" s="58" t="s">
        <v>75</v>
      </c>
      <c r="G159" s="3">
        <v>3500</v>
      </c>
      <c r="H159" s="3">
        <v>40</v>
      </c>
      <c r="I159" s="3">
        <f t="shared" si="3"/>
        <v>140</v>
      </c>
      <c r="J159" s="22"/>
      <c r="K159" s="66"/>
    </row>
    <row r="160" spans="1:11" x14ac:dyDescent="0.3">
      <c r="A160" s="67" t="s">
        <v>142</v>
      </c>
      <c r="B160" s="73" t="s">
        <v>143</v>
      </c>
      <c r="C160" s="73"/>
      <c r="D160" s="73"/>
      <c r="E160" s="4" t="s">
        <v>24</v>
      </c>
      <c r="F160" s="58" t="s">
        <v>75</v>
      </c>
      <c r="G160" s="3">
        <v>2500</v>
      </c>
      <c r="H160" s="3">
        <v>10</v>
      </c>
      <c r="I160" s="3">
        <f t="shared" si="3"/>
        <v>25</v>
      </c>
      <c r="J160" s="22"/>
      <c r="K160" s="66"/>
    </row>
    <row r="161" spans="1:11" x14ac:dyDescent="0.3">
      <c r="A161" s="67" t="s">
        <v>144</v>
      </c>
      <c r="B161" s="73" t="s">
        <v>145</v>
      </c>
      <c r="C161" s="73"/>
      <c r="D161" s="73"/>
      <c r="E161" s="4" t="s">
        <v>24</v>
      </c>
      <c r="F161" s="58" t="s">
        <v>75</v>
      </c>
      <c r="G161" s="3">
        <v>1000</v>
      </c>
      <c r="H161" s="3">
        <v>100</v>
      </c>
      <c r="I161" s="3">
        <f t="shared" si="3"/>
        <v>100</v>
      </c>
      <c r="J161" s="22"/>
      <c r="K161" s="66"/>
    </row>
    <row r="162" spans="1:11" x14ac:dyDescent="0.3">
      <c r="A162" s="67" t="s">
        <v>146</v>
      </c>
      <c r="B162" s="73" t="s">
        <v>147</v>
      </c>
      <c r="C162" s="73"/>
      <c r="D162" s="73"/>
      <c r="E162" s="4" t="s">
        <v>24</v>
      </c>
      <c r="F162" s="58" t="s">
        <v>75</v>
      </c>
      <c r="G162" s="3">
        <v>350</v>
      </c>
      <c r="H162" s="3">
        <v>200</v>
      </c>
      <c r="I162" s="3">
        <f t="shared" si="3"/>
        <v>70</v>
      </c>
      <c r="J162" s="22"/>
      <c r="K162" s="66"/>
    </row>
    <row r="163" spans="1:11" x14ac:dyDescent="0.3">
      <c r="A163" s="67" t="s">
        <v>148</v>
      </c>
      <c r="B163" s="73" t="s">
        <v>149</v>
      </c>
      <c r="C163" s="73"/>
      <c r="D163" s="73"/>
      <c r="E163" s="4" t="s">
        <v>24</v>
      </c>
      <c r="F163" s="58" t="s">
        <v>75</v>
      </c>
      <c r="G163" s="3">
        <v>30</v>
      </c>
      <c r="H163" s="3">
        <v>2700</v>
      </c>
      <c r="I163" s="3">
        <f t="shared" si="3"/>
        <v>81</v>
      </c>
      <c r="J163" s="22"/>
      <c r="K163" s="66"/>
    </row>
    <row r="164" spans="1:11" ht="30.75" customHeight="1" x14ac:dyDescent="0.3">
      <c r="A164" s="67" t="s">
        <v>150</v>
      </c>
      <c r="B164" s="73" t="s">
        <v>151</v>
      </c>
      <c r="C164" s="73"/>
      <c r="D164" s="73"/>
      <c r="E164" s="4" t="s">
        <v>71</v>
      </c>
      <c r="F164" s="58" t="s">
        <v>75</v>
      </c>
      <c r="G164" s="3">
        <v>450</v>
      </c>
      <c r="H164" s="3">
        <v>5</v>
      </c>
      <c r="I164" s="3">
        <f t="shared" si="3"/>
        <v>2.25</v>
      </c>
      <c r="J164" s="22"/>
      <c r="K164" s="66"/>
    </row>
    <row r="165" spans="1:11" x14ac:dyDescent="0.3">
      <c r="A165" s="67" t="s">
        <v>152</v>
      </c>
      <c r="B165" s="73" t="s">
        <v>153</v>
      </c>
      <c r="C165" s="73"/>
      <c r="D165" s="73"/>
      <c r="E165" s="4" t="s">
        <v>71</v>
      </c>
      <c r="F165" s="58" t="s">
        <v>75</v>
      </c>
      <c r="G165" s="3">
        <v>0</v>
      </c>
      <c r="H165" s="3">
        <v>0</v>
      </c>
      <c r="I165" s="3">
        <f t="shared" si="3"/>
        <v>0</v>
      </c>
      <c r="J165" s="22"/>
      <c r="K165" s="66"/>
    </row>
    <row r="166" spans="1:11" x14ac:dyDescent="0.3">
      <c r="A166" s="67" t="s">
        <v>304</v>
      </c>
      <c r="B166" s="73" t="s">
        <v>153</v>
      </c>
      <c r="C166" s="73"/>
      <c r="D166" s="73"/>
      <c r="E166" s="11" t="s">
        <v>71</v>
      </c>
      <c r="F166" s="58" t="s">
        <v>75</v>
      </c>
      <c r="G166" s="3">
        <v>9</v>
      </c>
      <c r="H166" s="3">
        <v>100</v>
      </c>
      <c r="I166" s="3">
        <f t="shared" si="3"/>
        <v>0.9</v>
      </c>
      <c r="J166" s="22"/>
      <c r="K166" s="66"/>
    </row>
    <row r="167" spans="1:11" x14ac:dyDescent="0.3">
      <c r="A167" s="67" t="s">
        <v>154</v>
      </c>
      <c r="B167" s="73" t="s">
        <v>155</v>
      </c>
      <c r="C167" s="73"/>
      <c r="D167" s="73"/>
      <c r="E167" s="4" t="s">
        <v>71</v>
      </c>
      <c r="F167" s="58" t="s">
        <v>75</v>
      </c>
      <c r="G167" s="3">
        <v>0</v>
      </c>
      <c r="H167" s="3">
        <v>0</v>
      </c>
      <c r="I167" s="3">
        <f t="shared" si="3"/>
        <v>0</v>
      </c>
      <c r="J167" s="22"/>
      <c r="K167" s="66"/>
    </row>
    <row r="168" spans="1:11" ht="27" x14ac:dyDescent="0.3">
      <c r="A168" s="67" t="s">
        <v>300</v>
      </c>
      <c r="B168" s="73" t="s">
        <v>155</v>
      </c>
      <c r="C168" s="73"/>
      <c r="D168" s="73"/>
      <c r="E168" s="11" t="s">
        <v>71</v>
      </c>
      <c r="F168" s="58" t="s">
        <v>75</v>
      </c>
      <c r="G168" s="3">
        <v>18</v>
      </c>
      <c r="H168" s="3">
        <v>400</v>
      </c>
      <c r="I168" s="3">
        <f t="shared" si="3"/>
        <v>7.2</v>
      </c>
      <c r="J168" s="22"/>
      <c r="K168" s="66"/>
    </row>
    <row r="169" spans="1:11" x14ac:dyDescent="0.3">
      <c r="A169" s="67" t="s">
        <v>156</v>
      </c>
      <c r="B169" s="73" t="s">
        <v>157</v>
      </c>
      <c r="C169" s="73"/>
      <c r="D169" s="73"/>
      <c r="E169" s="4" t="s">
        <v>71</v>
      </c>
      <c r="F169" s="58" t="s">
        <v>75</v>
      </c>
      <c r="G169" s="3">
        <v>0</v>
      </c>
      <c r="H169" s="3">
        <v>0</v>
      </c>
      <c r="I169" s="3">
        <f t="shared" si="3"/>
        <v>0</v>
      </c>
      <c r="J169" s="22"/>
      <c r="K169" s="66"/>
    </row>
    <row r="170" spans="1:11" ht="27" x14ac:dyDescent="0.3">
      <c r="A170" s="67" t="s">
        <v>298</v>
      </c>
      <c r="B170" s="73" t="s">
        <v>157</v>
      </c>
      <c r="C170" s="73"/>
      <c r="D170" s="73"/>
      <c r="E170" s="11" t="s">
        <v>71</v>
      </c>
      <c r="F170" s="58" t="s">
        <v>75</v>
      </c>
      <c r="G170" s="3">
        <v>25</v>
      </c>
      <c r="H170" s="3">
        <v>400</v>
      </c>
      <c r="I170" s="3">
        <f t="shared" ref="I170:I190" si="4">G170*H170/1000</f>
        <v>10</v>
      </c>
      <c r="J170" s="22"/>
      <c r="K170" s="66"/>
    </row>
    <row r="171" spans="1:11" x14ac:dyDescent="0.3">
      <c r="A171" s="67" t="s">
        <v>158</v>
      </c>
      <c r="B171" s="73" t="s">
        <v>159</v>
      </c>
      <c r="C171" s="73"/>
      <c r="D171" s="73"/>
      <c r="E171" s="4" t="s">
        <v>24</v>
      </c>
      <c r="F171" s="58" t="s">
        <v>72</v>
      </c>
      <c r="G171" s="3">
        <v>3500</v>
      </c>
      <c r="H171" s="3">
        <v>55</v>
      </c>
      <c r="I171" s="3">
        <f t="shared" si="4"/>
        <v>192.5</v>
      </c>
      <c r="J171" s="22"/>
      <c r="K171" s="66"/>
    </row>
    <row r="172" spans="1:11" x14ac:dyDescent="0.3">
      <c r="A172" s="67" t="s">
        <v>160</v>
      </c>
      <c r="B172" s="73" t="s">
        <v>161</v>
      </c>
      <c r="C172" s="73"/>
      <c r="D172" s="73"/>
      <c r="E172" s="4" t="s">
        <v>24</v>
      </c>
      <c r="F172" s="58" t="s">
        <v>75</v>
      </c>
      <c r="G172" s="3">
        <v>190000</v>
      </c>
      <c r="H172" s="3">
        <v>1</v>
      </c>
      <c r="I172" s="3">
        <f t="shared" si="4"/>
        <v>190</v>
      </c>
      <c r="J172" s="22"/>
      <c r="K172" s="66"/>
    </row>
    <row r="173" spans="1:11" x14ac:dyDescent="0.3">
      <c r="A173" s="67" t="s">
        <v>162</v>
      </c>
      <c r="B173" s="73" t="s">
        <v>161</v>
      </c>
      <c r="C173" s="73"/>
      <c r="D173" s="73"/>
      <c r="E173" s="4" t="s">
        <v>24</v>
      </c>
      <c r="F173" s="58" t="s">
        <v>75</v>
      </c>
      <c r="G173" s="3">
        <v>62500</v>
      </c>
      <c r="H173" s="3">
        <v>2</v>
      </c>
      <c r="I173" s="3">
        <f t="shared" si="4"/>
        <v>125</v>
      </c>
      <c r="J173" s="22"/>
      <c r="K173" s="66"/>
    </row>
    <row r="174" spans="1:11" x14ac:dyDescent="0.3">
      <c r="A174" s="67" t="s">
        <v>163</v>
      </c>
      <c r="B174" s="73" t="s">
        <v>161</v>
      </c>
      <c r="C174" s="73"/>
      <c r="D174" s="73"/>
      <c r="E174" s="4" t="s">
        <v>24</v>
      </c>
      <c r="F174" s="58" t="s">
        <v>75</v>
      </c>
      <c r="G174" s="3">
        <v>3000</v>
      </c>
      <c r="H174" s="3">
        <v>22</v>
      </c>
      <c r="I174" s="3">
        <f t="shared" si="4"/>
        <v>66</v>
      </c>
      <c r="J174" s="22"/>
      <c r="K174" s="66"/>
    </row>
    <row r="175" spans="1:11" x14ac:dyDescent="0.3">
      <c r="A175" s="67" t="s">
        <v>787</v>
      </c>
      <c r="B175" s="89" t="s">
        <v>788</v>
      </c>
      <c r="C175" s="90"/>
      <c r="D175" s="91"/>
      <c r="E175" s="30" t="s">
        <v>71</v>
      </c>
      <c r="F175" s="58" t="s">
        <v>75</v>
      </c>
      <c r="G175" s="3">
        <v>2600</v>
      </c>
      <c r="H175" s="3">
        <v>40</v>
      </c>
      <c r="I175" s="3">
        <f>G175*H175/1000</f>
        <v>104</v>
      </c>
      <c r="J175" s="22"/>
      <c r="K175" s="66"/>
    </row>
    <row r="176" spans="1:11" ht="25.5" customHeight="1" x14ac:dyDescent="0.3">
      <c r="A176" s="67" t="s">
        <v>789</v>
      </c>
      <c r="B176" s="89" t="s">
        <v>790</v>
      </c>
      <c r="C176" s="90"/>
      <c r="D176" s="91"/>
      <c r="E176" s="30" t="s">
        <v>71</v>
      </c>
      <c r="F176" s="58" t="s">
        <v>75</v>
      </c>
      <c r="G176" s="3">
        <v>58000</v>
      </c>
      <c r="H176" s="3">
        <v>1</v>
      </c>
      <c r="I176" s="3">
        <f>G176*H176/1000</f>
        <v>58</v>
      </c>
      <c r="J176" s="22"/>
      <c r="K176" s="66"/>
    </row>
    <row r="177" spans="1:11" ht="25.5" customHeight="1" x14ac:dyDescent="0.3">
      <c r="A177" s="67" t="s">
        <v>791</v>
      </c>
      <c r="B177" s="89" t="s">
        <v>790</v>
      </c>
      <c r="C177" s="90"/>
      <c r="D177" s="91"/>
      <c r="E177" s="30" t="s">
        <v>71</v>
      </c>
      <c r="F177" s="58" t="s">
        <v>75</v>
      </c>
      <c r="G177" s="3">
        <v>26000</v>
      </c>
      <c r="H177" s="3">
        <v>3</v>
      </c>
      <c r="I177" s="3">
        <f t="shared" si="4"/>
        <v>78</v>
      </c>
      <c r="J177" s="22"/>
      <c r="K177" s="66"/>
    </row>
    <row r="178" spans="1:11" ht="25.5" customHeight="1" x14ac:dyDescent="0.3">
      <c r="A178" s="67" t="s">
        <v>792</v>
      </c>
      <c r="B178" s="89" t="s">
        <v>790</v>
      </c>
      <c r="C178" s="90"/>
      <c r="D178" s="91"/>
      <c r="E178" s="30" t="s">
        <v>71</v>
      </c>
      <c r="F178" s="58" t="s">
        <v>75</v>
      </c>
      <c r="G178" s="3">
        <v>70000</v>
      </c>
      <c r="H178" s="3">
        <v>1</v>
      </c>
      <c r="I178" s="3">
        <f t="shared" si="4"/>
        <v>70</v>
      </c>
      <c r="J178" s="22"/>
      <c r="K178" s="66"/>
    </row>
    <row r="179" spans="1:11" ht="25.5" customHeight="1" x14ac:dyDescent="0.3">
      <c r="A179" s="67" t="s">
        <v>793</v>
      </c>
      <c r="B179" s="89" t="s">
        <v>790</v>
      </c>
      <c r="C179" s="90"/>
      <c r="D179" s="91"/>
      <c r="E179" s="30" t="s">
        <v>71</v>
      </c>
      <c r="F179" s="58" t="s">
        <v>75</v>
      </c>
      <c r="G179" s="3">
        <v>150000</v>
      </c>
      <c r="H179" s="3">
        <v>3</v>
      </c>
      <c r="I179" s="3">
        <f t="shared" si="4"/>
        <v>450</v>
      </c>
      <c r="J179" s="22"/>
      <c r="K179" s="66"/>
    </row>
    <row r="180" spans="1:11" ht="25.5" customHeight="1" x14ac:dyDescent="0.3">
      <c r="A180" s="67" t="s">
        <v>794</v>
      </c>
      <c r="B180" s="89" t="s">
        <v>795</v>
      </c>
      <c r="C180" s="90"/>
      <c r="D180" s="91"/>
      <c r="E180" s="30" t="s">
        <v>71</v>
      </c>
      <c r="F180" s="58" t="s">
        <v>75</v>
      </c>
      <c r="G180" s="3">
        <v>600</v>
      </c>
      <c r="H180" s="3">
        <v>100</v>
      </c>
      <c r="I180" s="3">
        <f t="shared" si="4"/>
        <v>60</v>
      </c>
      <c r="J180" s="22"/>
      <c r="K180" s="66"/>
    </row>
    <row r="181" spans="1:11" ht="25.5" customHeight="1" x14ac:dyDescent="0.3">
      <c r="A181" s="67" t="s">
        <v>796</v>
      </c>
      <c r="B181" s="89" t="s">
        <v>797</v>
      </c>
      <c r="C181" s="90"/>
      <c r="D181" s="91"/>
      <c r="E181" s="30" t="s">
        <v>71</v>
      </c>
      <c r="F181" s="58" t="s">
        <v>75</v>
      </c>
      <c r="G181" s="3">
        <v>10</v>
      </c>
      <c r="H181" s="57">
        <v>9000</v>
      </c>
      <c r="I181" s="3">
        <f t="shared" si="4"/>
        <v>90</v>
      </c>
      <c r="J181" s="22"/>
      <c r="K181" s="66"/>
    </row>
    <row r="182" spans="1:11" ht="25.5" customHeight="1" x14ac:dyDescent="0.3">
      <c r="A182" s="67" t="s">
        <v>798</v>
      </c>
      <c r="B182" s="89" t="s">
        <v>799</v>
      </c>
      <c r="C182" s="90"/>
      <c r="D182" s="91"/>
      <c r="E182" s="30" t="s">
        <v>71</v>
      </c>
      <c r="F182" s="58" t="s">
        <v>75</v>
      </c>
      <c r="G182" s="3">
        <v>90</v>
      </c>
      <c r="H182" s="57">
        <v>6000</v>
      </c>
      <c r="I182" s="3">
        <f t="shared" si="4"/>
        <v>540</v>
      </c>
      <c r="J182" s="22"/>
      <c r="K182" s="66"/>
    </row>
    <row r="183" spans="1:11" ht="25.5" customHeight="1" x14ac:dyDescent="0.3">
      <c r="A183" s="67" t="s">
        <v>800</v>
      </c>
      <c r="B183" s="89" t="s">
        <v>801</v>
      </c>
      <c r="C183" s="90"/>
      <c r="D183" s="91"/>
      <c r="E183" s="30" t="s">
        <v>71</v>
      </c>
      <c r="F183" s="58" t="s">
        <v>75</v>
      </c>
      <c r="G183" s="3">
        <v>70000</v>
      </c>
      <c r="H183" s="3">
        <v>2</v>
      </c>
      <c r="I183" s="3">
        <f t="shared" si="4"/>
        <v>140</v>
      </c>
      <c r="J183" s="22"/>
      <c r="K183" s="66"/>
    </row>
    <row r="184" spans="1:11" ht="25.5" customHeight="1" x14ac:dyDescent="0.3">
      <c r="A184" s="67" t="s">
        <v>802</v>
      </c>
      <c r="B184" s="89" t="s">
        <v>803</v>
      </c>
      <c r="C184" s="90"/>
      <c r="D184" s="91"/>
      <c r="E184" s="30" t="s">
        <v>71</v>
      </c>
      <c r="F184" s="58" t="s">
        <v>75</v>
      </c>
      <c r="G184" s="3">
        <v>100</v>
      </c>
      <c r="H184" s="3">
        <v>200</v>
      </c>
      <c r="I184" s="3">
        <f t="shared" si="4"/>
        <v>20</v>
      </c>
      <c r="J184" s="22"/>
      <c r="K184" s="66"/>
    </row>
    <row r="185" spans="1:11" ht="25.5" customHeight="1" x14ac:dyDescent="0.3">
      <c r="A185" s="67" t="s">
        <v>804</v>
      </c>
      <c r="B185" s="89" t="s">
        <v>805</v>
      </c>
      <c r="C185" s="90"/>
      <c r="D185" s="91"/>
      <c r="E185" s="30" t="s">
        <v>71</v>
      </c>
      <c r="F185" s="58" t="s">
        <v>75</v>
      </c>
      <c r="G185" s="3">
        <v>4000</v>
      </c>
      <c r="H185" s="3">
        <v>9</v>
      </c>
      <c r="I185" s="3">
        <f t="shared" si="4"/>
        <v>36</v>
      </c>
      <c r="J185" s="22"/>
      <c r="K185" s="66"/>
    </row>
    <row r="186" spans="1:11" ht="25.5" customHeight="1" x14ac:dyDescent="0.3">
      <c r="A186" s="67" t="s">
        <v>806</v>
      </c>
      <c r="B186" s="89" t="s">
        <v>807</v>
      </c>
      <c r="C186" s="90"/>
      <c r="D186" s="91"/>
      <c r="E186" s="30" t="s">
        <v>686</v>
      </c>
      <c r="F186" s="58" t="s">
        <v>75</v>
      </c>
      <c r="G186" s="3">
        <v>3500</v>
      </c>
      <c r="H186" s="3">
        <v>34</v>
      </c>
      <c r="I186" s="3">
        <f t="shared" si="4"/>
        <v>119</v>
      </c>
      <c r="J186" s="22"/>
      <c r="K186" s="66"/>
    </row>
    <row r="187" spans="1:11" ht="25.5" customHeight="1" x14ac:dyDescent="0.3">
      <c r="A187" s="67" t="s">
        <v>808</v>
      </c>
      <c r="B187" s="89" t="s">
        <v>809</v>
      </c>
      <c r="C187" s="90"/>
      <c r="D187" s="91"/>
      <c r="E187" s="30" t="s">
        <v>686</v>
      </c>
      <c r="F187" s="58" t="s">
        <v>75</v>
      </c>
      <c r="G187" s="3">
        <v>75000</v>
      </c>
      <c r="H187" s="3">
        <v>1</v>
      </c>
      <c r="I187" s="3">
        <f t="shared" si="4"/>
        <v>75</v>
      </c>
      <c r="J187" s="22"/>
      <c r="K187" s="66"/>
    </row>
    <row r="188" spans="1:11" ht="25.5" customHeight="1" x14ac:dyDescent="0.3">
      <c r="A188" s="67" t="s">
        <v>810</v>
      </c>
      <c r="B188" s="89" t="s">
        <v>811</v>
      </c>
      <c r="C188" s="90"/>
      <c r="D188" s="91"/>
      <c r="E188" s="30" t="s">
        <v>686</v>
      </c>
      <c r="F188" s="58" t="s">
        <v>75</v>
      </c>
      <c r="G188" s="3">
        <v>40000</v>
      </c>
      <c r="H188" s="3">
        <v>1</v>
      </c>
      <c r="I188" s="3">
        <f t="shared" si="4"/>
        <v>40</v>
      </c>
      <c r="J188" s="22"/>
      <c r="K188" s="66"/>
    </row>
    <row r="189" spans="1:11" ht="25.5" customHeight="1" x14ac:dyDescent="0.3">
      <c r="A189" s="67" t="s">
        <v>812</v>
      </c>
      <c r="B189" s="89" t="s">
        <v>813</v>
      </c>
      <c r="C189" s="90"/>
      <c r="D189" s="91"/>
      <c r="E189" s="30" t="s">
        <v>686</v>
      </c>
      <c r="F189" s="58" t="s">
        <v>75</v>
      </c>
      <c r="G189" s="3">
        <v>15000</v>
      </c>
      <c r="H189" s="3">
        <v>1</v>
      </c>
      <c r="I189" s="3">
        <f t="shared" si="4"/>
        <v>15</v>
      </c>
      <c r="J189" s="22"/>
      <c r="K189" s="66"/>
    </row>
    <row r="190" spans="1:11" ht="25.5" customHeight="1" x14ac:dyDescent="0.3">
      <c r="A190" s="67" t="s">
        <v>814</v>
      </c>
      <c r="B190" s="89" t="s">
        <v>815</v>
      </c>
      <c r="C190" s="90"/>
      <c r="D190" s="91"/>
      <c r="E190" s="30" t="s">
        <v>686</v>
      </c>
      <c r="F190" s="58" t="s">
        <v>75</v>
      </c>
      <c r="G190" s="3">
        <v>40000</v>
      </c>
      <c r="H190" s="3">
        <v>1</v>
      </c>
      <c r="I190" s="3">
        <f t="shared" si="4"/>
        <v>40</v>
      </c>
      <c r="J190" s="22"/>
      <c r="K190" s="66"/>
    </row>
    <row r="191" spans="1:11" x14ac:dyDescent="0.3">
      <c r="A191" s="67" t="s">
        <v>6</v>
      </c>
      <c r="B191" s="73" t="s">
        <v>7</v>
      </c>
      <c r="C191" s="73"/>
      <c r="D191" s="73"/>
      <c r="E191" s="4" t="s">
        <v>6</v>
      </c>
      <c r="F191" s="58" t="s">
        <v>6</v>
      </c>
      <c r="G191" s="3">
        <v>15000</v>
      </c>
      <c r="H191" s="56" t="s">
        <v>6</v>
      </c>
      <c r="I191" s="3">
        <f>I192</f>
        <v>150</v>
      </c>
      <c r="J191" s="22"/>
      <c r="K191" s="66"/>
    </row>
    <row r="192" spans="1:11" ht="25.5" customHeight="1" x14ac:dyDescent="0.3">
      <c r="A192" s="67" t="s">
        <v>164</v>
      </c>
      <c r="B192" s="73" t="s">
        <v>165</v>
      </c>
      <c r="C192" s="73"/>
      <c r="D192" s="73"/>
      <c r="E192" s="4" t="s">
        <v>24</v>
      </c>
      <c r="F192" s="58" t="s">
        <v>11</v>
      </c>
      <c r="G192" s="3">
        <v>150000</v>
      </c>
      <c r="H192" s="30">
        <v>1</v>
      </c>
      <c r="I192" s="3">
        <f>G192*H192/1000</f>
        <v>150</v>
      </c>
      <c r="J192" s="22"/>
      <c r="K192" s="66"/>
    </row>
    <row r="193" spans="1:11" x14ac:dyDescent="0.3">
      <c r="A193" s="67" t="s">
        <v>6</v>
      </c>
      <c r="B193" s="73" t="s">
        <v>12</v>
      </c>
      <c r="C193" s="73"/>
      <c r="D193" s="73"/>
      <c r="E193" s="4" t="s">
        <v>6</v>
      </c>
      <c r="F193" s="58" t="s">
        <v>6</v>
      </c>
      <c r="G193" s="4" t="s">
        <v>6</v>
      </c>
      <c r="H193" s="3" t="s">
        <v>6</v>
      </c>
      <c r="I193" s="12">
        <f>SUM(I194:I224)</f>
        <v>38269.65</v>
      </c>
      <c r="J193" s="22"/>
      <c r="K193" s="66"/>
    </row>
    <row r="194" spans="1:11" ht="36.75" customHeight="1" x14ac:dyDescent="0.3">
      <c r="A194" s="67" t="s">
        <v>166</v>
      </c>
      <c r="B194" s="73" t="s">
        <v>167</v>
      </c>
      <c r="C194" s="73"/>
      <c r="D194" s="73"/>
      <c r="E194" s="4" t="s">
        <v>24</v>
      </c>
      <c r="F194" s="58" t="s">
        <v>11</v>
      </c>
      <c r="G194" s="3">
        <v>858000</v>
      </c>
      <c r="H194" s="3">
        <v>1</v>
      </c>
      <c r="I194" s="3">
        <f>G194*H194/1000</f>
        <v>858</v>
      </c>
      <c r="J194" s="22"/>
      <c r="K194" s="66"/>
    </row>
    <row r="195" spans="1:11" ht="33" customHeight="1" x14ac:dyDescent="0.3">
      <c r="A195" s="67" t="s">
        <v>168</v>
      </c>
      <c r="B195" s="73" t="s">
        <v>169</v>
      </c>
      <c r="C195" s="73"/>
      <c r="D195" s="73"/>
      <c r="E195" s="4" t="s">
        <v>24</v>
      </c>
      <c r="F195" s="58" t="s">
        <v>11</v>
      </c>
      <c r="G195" s="3">
        <v>990000</v>
      </c>
      <c r="H195" s="3">
        <v>1</v>
      </c>
      <c r="I195" s="3">
        <f t="shared" ref="I195:I224" si="5">G195*H195/1000</f>
        <v>990</v>
      </c>
      <c r="J195" s="22"/>
      <c r="K195" s="66"/>
    </row>
    <row r="196" spans="1:11" ht="28.5" customHeight="1" x14ac:dyDescent="0.3">
      <c r="A196" s="67" t="s">
        <v>170</v>
      </c>
      <c r="B196" s="73" t="s">
        <v>171</v>
      </c>
      <c r="C196" s="73"/>
      <c r="D196" s="73"/>
      <c r="E196" s="4" t="s">
        <v>31</v>
      </c>
      <c r="F196" s="58" t="s">
        <v>11</v>
      </c>
      <c r="G196" s="3">
        <v>0</v>
      </c>
      <c r="H196" s="3">
        <v>0</v>
      </c>
      <c r="I196" s="3">
        <f t="shared" si="5"/>
        <v>0</v>
      </c>
      <c r="J196" s="22"/>
      <c r="K196" s="66"/>
    </row>
    <row r="197" spans="1:11" ht="20.25" customHeight="1" x14ac:dyDescent="0.3">
      <c r="A197" s="67" t="s">
        <v>309</v>
      </c>
      <c r="B197" s="73" t="s">
        <v>171</v>
      </c>
      <c r="C197" s="73"/>
      <c r="D197" s="73"/>
      <c r="E197" s="11" t="s">
        <v>31</v>
      </c>
      <c r="F197" s="58" t="s">
        <v>11</v>
      </c>
      <c r="G197" s="3">
        <f>3625000-68250</f>
        <v>3556750</v>
      </c>
      <c r="H197" s="3">
        <v>1</v>
      </c>
      <c r="I197" s="3">
        <f t="shared" si="5"/>
        <v>3556.75</v>
      </c>
      <c r="J197" s="22"/>
      <c r="K197" s="66"/>
    </row>
    <row r="198" spans="1:11" ht="30.75" customHeight="1" x14ac:dyDescent="0.3">
      <c r="A198" s="67" t="s">
        <v>172</v>
      </c>
      <c r="B198" s="73" t="s">
        <v>173</v>
      </c>
      <c r="C198" s="73"/>
      <c r="D198" s="73"/>
      <c r="E198" s="4" t="s">
        <v>31</v>
      </c>
      <c r="F198" s="58" t="s">
        <v>11</v>
      </c>
      <c r="G198" s="3">
        <v>0</v>
      </c>
      <c r="H198" s="3">
        <v>0</v>
      </c>
      <c r="I198" s="3">
        <f t="shared" si="5"/>
        <v>0</v>
      </c>
      <c r="J198" s="22"/>
      <c r="K198" s="66"/>
    </row>
    <row r="199" spans="1:11" ht="30.75" customHeight="1" x14ac:dyDescent="0.3">
      <c r="A199" s="67" t="s">
        <v>308</v>
      </c>
      <c r="B199" s="73" t="s">
        <v>173</v>
      </c>
      <c r="C199" s="73"/>
      <c r="D199" s="73"/>
      <c r="E199" s="11" t="s">
        <v>31</v>
      </c>
      <c r="F199" s="58" t="s">
        <v>11</v>
      </c>
      <c r="G199" s="3">
        <v>400000</v>
      </c>
      <c r="H199" s="3">
        <v>1</v>
      </c>
      <c r="I199" s="3">
        <f t="shared" si="5"/>
        <v>400</v>
      </c>
      <c r="J199" s="22"/>
      <c r="K199" s="66"/>
    </row>
    <row r="200" spans="1:11" ht="36" customHeight="1" x14ac:dyDescent="0.3">
      <c r="A200" s="67" t="s">
        <v>174</v>
      </c>
      <c r="B200" s="73" t="s">
        <v>175</v>
      </c>
      <c r="C200" s="73"/>
      <c r="D200" s="73"/>
      <c r="E200" s="4" t="s">
        <v>24</v>
      </c>
      <c r="F200" s="58" t="s">
        <v>11</v>
      </c>
      <c r="G200" s="3">
        <v>790000</v>
      </c>
      <c r="H200" s="3">
        <v>1</v>
      </c>
      <c r="I200" s="3">
        <f t="shared" si="5"/>
        <v>790</v>
      </c>
      <c r="J200" s="22"/>
      <c r="K200" s="66"/>
    </row>
    <row r="201" spans="1:11" ht="30.75" customHeight="1" x14ac:dyDescent="0.3">
      <c r="A201" s="67" t="s">
        <v>176</v>
      </c>
      <c r="B201" s="73" t="s">
        <v>177</v>
      </c>
      <c r="C201" s="73"/>
      <c r="D201" s="73"/>
      <c r="E201" s="4" t="s">
        <v>24</v>
      </c>
      <c r="F201" s="58" t="s">
        <v>11</v>
      </c>
      <c r="G201" s="3">
        <v>810000</v>
      </c>
      <c r="H201" s="3">
        <v>1</v>
      </c>
      <c r="I201" s="3">
        <f t="shared" si="5"/>
        <v>810</v>
      </c>
      <c r="J201" s="22"/>
      <c r="K201" s="66"/>
    </row>
    <row r="202" spans="1:11" ht="32.25" customHeight="1" x14ac:dyDescent="0.3">
      <c r="A202" s="67" t="s">
        <v>178</v>
      </c>
      <c r="B202" s="73" t="s">
        <v>179</v>
      </c>
      <c r="C202" s="73"/>
      <c r="D202" s="73"/>
      <c r="E202" s="4" t="s">
        <v>24</v>
      </c>
      <c r="F202" s="58" t="s">
        <v>11</v>
      </c>
      <c r="G202" s="3">
        <v>740000</v>
      </c>
      <c r="H202" s="3">
        <v>1</v>
      </c>
      <c r="I202" s="3">
        <f t="shared" si="5"/>
        <v>740</v>
      </c>
      <c r="J202" s="22"/>
      <c r="K202" s="66"/>
    </row>
    <row r="203" spans="1:11" ht="22.5" customHeight="1" x14ac:dyDescent="0.3">
      <c r="A203" s="67" t="s">
        <v>180</v>
      </c>
      <c r="B203" s="73" t="s">
        <v>181</v>
      </c>
      <c r="C203" s="73"/>
      <c r="D203" s="73"/>
      <c r="E203" s="4" t="s">
        <v>24</v>
      </c>
      <c r="F203" s="58" t="s">
        <v>11</v>
      </c>
      <c r="G203" s="3">
        <v>1710000</v>
      </c>
      <c r="H203" s="3">
        <v>1</v>
      </c>
      <c r="I203" s="3">
        <f t="shared" si="5"/>
        <v>1710</v>
      </c>
      <c r="J203" s="22"/>
      <c r="K203" s="66"/>
    </row>
    <row r="204" spans="1:11" ht="30.75" customHeight="1" x14ac:dyDescent="0.3">
      <c r="A204" s="67" t="s">
        <v>182</v>
      </c>
      <c r="B204" s="73" t="s">
        <v>183</v>
      </c>
      <c r="C204" s="73"/>
      <c r="D204" s="73"/>
      <c r="E204" s="4" t="s">
        <v>24</v>
      </c>
      <c r="F204" s="58" t="s">
        <v>11</v>
      </c>
      <c r="G204" s="3">
        <v>1829000</v>
      </c>
      <c r="H204" s="3">
        <v>1</v>
      </c>
      <c r="I204" s="3">
        <f t="shared" si="5"/>
        <v>1829</v>
      </c>
      <c r="J204" s="22"/>
      <c r="K204" s="66"/>
    </row>
    <row r="205" spans="1:11" ht="19.5" customHeight="1" x14ac:dyDescent="0.3">
      <c r="A205" s="67" t="s">
        <v>184</v>
      </c>
      <c r="B205" s="73" t="s">
        <v>185</v>
      </c>
      <c r="C205" s="73"/>
      <c r="D205" s="73"/>
      <c r="E205" s="4" t="s">
        <v>24</v>
      </c>
      <c r="F205" s="58" t="s">
        <v>11</v>
      </c>
      <c r="G205" s="3">
        <v>649900</v>
      </c>
      <c r="H205" s="3">
        <v>1</v>
      </c>
      <c r="I205" s="3">
        <f t="shared" si="5"/>
        <v>649.9</v>
      </c>
      <c r="J205" s="22"/>
      <c r="K205" s="66"/>
    </row>
    <row r="206" spans="1:11" ht="32.25" customHeight="1" x14ac:dyDescent="0.3">
      <c r="A206" s="67" t="s">
        <v>186</v>
      </c>
      <c r="B206" s="73" t="s">
        <v>187</v>
      </c>
      <c r="C206" s="73"/>
      <c r="D206" s="73"/>
      <c r="E206" s="4" t="s">
        <v>24</v>
      </c>
      <c r="F206" s="58" t="s">
        <v>11</v>
      </c>
      <c r="G206" s="3">
        <v>1152000</v>
      </c>
      <c r="H206" s="3">
        <v>1</v>
      </c>
      <c r="I206" s="3">
        <f t="shared" si="5"/>
        <v>1152</v>
      </c>
      <c r="J206" s="22"/>
      <c r="K206" s="66"/>
    </row>
    <row r="207" spans="1:11" ht="21.75" customHeight="1" x14ac:dyDescent="0.3">
      <c r="A207" s="67" t="s">
        <v>188</v>
      </c>
      <c r="B207" s="73" t="s">
        <v>189</v>
      </c>
      <c r="C207" s="73"/>
      <c r="D207" s="73"/>
      <c r="E207" s="4" t="s">
        <v>24</v>
      </c>
      <c r="F207" s="58" t="s">
        <v>11</v>
      </c>
      <c r="G207" s="3">
        <v>9471000</v>
      </c>
      <c r="H207" s="3">
        <v>1</v>
      </c>
      <c r="I207" s="3">
        <f t="shared" si="5"/>
        <v>9471</v>
      </c>
      <c r="J207" s="22"/>
      <c r="K207" s="66"/>
    </row>
    <row r="208" spans="1:11" ht="27" customHeight="1" x14ac:dyDescent="0.3">
      <c r="A208" s="67" t="s">
        <v>190</v>
      </c>
      <c r="B208" s="73" t="s">
        <v>191</v>
      </c>
      <c r="C208" s="73"/>
      <c r="D208" s="73"/>
      <c r="E208" s="4" t="s">
        <v>24</v>
      </c>
      <c r="F208" s="58" t="s">
        <v>11</v>
      </c>
      <c r="G208" s="3">
        <v>273000</v>
      </c>
      <c r="H208" s="3">
        <v>1</v>
      </c>
      <c r="I208" s="3">
        <f t="shared" si="5"/>
        <v>273</v>
      </c>
      <c r="J208" s="22"/>
      <c r="K208" s="66"/>
    </row>
    <row r="209" spans="1:11" ht="42" customHeight="1" x14ac:dyDescent="0.3">
      <c r="A209" s="67" t="s">
        <v>192</v>
      </c>
      <c r="B209" s="73" t="s">
        <v>193</v>
      </c>
      <c r="C209" s="73"/>
      <c r="D209" s="73"/>
      <c r="E209" s="4" t="s">
        <v>24</v>
      </c>
      <c r="F209" s="58" t="s">
        <v>11</v>
      </c>
      <c r="G209" s="3">
        <v>196000</v>
      </c>
      <c r="H209" s="3">
        <v>1</v>
      </c>
      <c r="I209" s="3">
        <f t="shared" si="5"/>
        <v>196</v>
      </c>
      <c r="J209" s="22"/>
      <c r="K209" s="66"/>
    </row>
    <row r="210" spans="1:11" ht="33" customHeight="1" x14ac:dyDescent="0.3">
      <c r="A210" s="67" t="s">
        <v>194</v>
      </c>
      <c r="B210" s="73" t="s">
        <v>195</v>
      </c>
      <c r="C210" s="73"/>
      <c r="D210" s="73"/>
      <c r="E210" s="4" t="s">
        <v>31</v>
      </c>
      <c r="F210" s="58" t="s">
        <v>11</v>
      </c>
      <c r="G210" s="3">
        <v>0</v>
      </c>
      <c r="H210" s="3">
        <v>0</v>
      </c>
      <c r="I210" s="3">
        <v>0</v>
      </c>
      <c r="J210" s="22"/>
      <c r="K210" s="66"/>
    </row>
    <row r="211" spans="1:11" ht="33" customHeight="1" x14ac:dyDescent="0.3">
      <c r="A211" s="67" t="s">
        <v>335</v>
      </c>
      <c r="B211" s="73" t="s">
        <v>195</v>
      </c>
      <c r="C211" s="73"/>
      <c r="D211" s="73"/>
      <c r="E211" s="15" t="s">
        <v>31</v>
      </c>
      <c r="F211" s="58" t="s">
        <v>11</v>
      </c>
      <c r="G211" s="3">
        <v>6000000</v>
      </c>
      <c r="H211" s="3">
        <v>1</v>
      </c>
      <c r="I211" s="3">
        <f>G211*H211/1000</f>
        <v>6000</v>
      </c>
      <c r="J211" s="22"/>
      <c r="K211" s="66"/>
    </row>
    <row r="212" spans="1:11" ht="27" customHeight="1" x14ac:dyDescent="0.3">
      <c r="A212" s="67" t="s">
        <v>196</v>
      </c>
      <c r="B212" s="73" t="s">
        <v>197</v>
      </c>
      <c r="C212" s="73"/>
      <c r="D212" s="73"/>
      <c r="E212" s="4" t="s">
        <v>24</v>
      </c>
      <c r="F212" s="58" t="s">
        <v>11</v>
      </c>
      <c r="G212" s="3">
        <v>731000</v>
      </c>
      <c r="H212" s="3">
        <v>1</v>
      </c>
      <c r="I212" s="3">
        <f t="shared" si="5"/>
        <v>731</v>
      </c>
      <c r="J212" s="22"/>
      <c r="K212" s="66"/>
    </row>
    <row r="213" spans="1:11" ht="46.5" customHeight="1" x14ac:dyDescent="0.3">
      <c r="A213" s="67" t="s">
        <v>198</v>
      </c>
      <c r="B213" s="73" t="s">
        <v>199</v>
      </c>
      <c r="C213" s="73"/>
      <c r="D213" s="73"/>
      <c r="E213" s="4" t="s">
        <v>24</v>
      </c>
      <c r="F213" s="58" t="s">
        <v>11</v>
      </c>
      <c r="G213" s="3">
        <v>720000</v>
      </c>
      <c r="H213" s="3">
        <v>1</v>
      </c>
      <c r="I213" s="3">
        <f t="shared" si="5"/>
        <v>720</v>
      </c>
      <c r="J213" s="22"/>
      <c r="K213" s="66"/>
    </row>
    <row r="214" spans="1:11" ht="19.5" customHeight="1" x14ac:dyDescent="0.3">
      <c r="A214" s="67" t="s">
        <v>200</v>
      </c>
      <c r="B214" s="73" t="s">
        <v>201</v>
      </c>
      <c r="C214" s="73"/>
      <c r="D214" s="73"/>
      <c r="E214" s="4" t="s">
        <v>24</v>
      </c>
      <c r="F214" s="58" t="s">
        <v>11</v>
      </c>
      <c r="G214" s="3">
        <v>90000</v>
      </c>
      <c r="H214" s="3">
        <v>1</v>
      </c>
      <c r="I214" s="3">
        <f t="shared" si="5"/>
        <v>90</v>
      </c>
      <c r="J214" s="22"/>
      <c r="K214" s="66"/>
    </row>
    <row r="215" spans="1:11" ht="25.5" customHeight="1" x14ac:dyDescent="0.3">
      <c r="A215" s="67" t="s">
        <v>202</v>
      </c>
      <c r="B215" s="73" t="s">
        <v>203</v>
      </c>
      <c r="C215" s="73"/>
      <c r="D215" s="73"/>
      <c r="E215" s="4" t="s">
        <v>24</v>
      </c>
      <c r="F215" s="58" t="s">
        <v>11</v>
      </c>
      <c r="G215" s="3">
        <v>600000</v>
      </c>
      <c r="H215" s="3">
        <v>1</v>
      </c>
      <c r="I215" s="3">
        <f t="shared" si="5"/>
        <v>600</v>
      </c>
      <c r="J215" s="22"/>
      <c r="K215" s="66"/>
    </row>
    <row r="216" spans="1:11" ht="24.75" customHeight="1" x14ac:dyDescent="0.3">
      <c r="A216" s="67" t="s">
        <v>204</v>
      </c>
      <c r="B216" s="73" t="s">
        <v>205</v>
      </c>
      <c r="C216" s="73"/>
      <c r="D216" s="73"/>
      <c r="E216" s="4" t="s">
        <v>31</v>
      </c>
      <c r="F216" s="58" t="s">
        <v>11</v>
      </c>
      <c r="G216" s="3">
        <f>5750000-1950000</f>
        <v>3800000</v>
      </c>
      <c r="H216" s="3">
        <v>1</v>
      </c>
      <c r="I216" s="3">
        <f>G216*H216/1000</f>
        <v>3800</v>
      </c>
      <c r="J216" s="22"/>
      <c r="K216" s="66"/>
    </row>
    <row r="217" spans="1:11" ht="24" customHeight="1" x14ac:dyDescent="0.3">
      <c r="A217" s="67" t="s">
        <v>206</v>
      </c>
      <c r="B217" s="73" t="s">
        <v>205</v>
      </c>
      <c r="C217" s="73"/>
      <c r="D217" s="73"/>
      <c r="E217" s="4" t="s">
        <v>31</v>
      </c>
      <c r="F217" s="58" t="s">
        <v>11</v>
      </c>
      <c r="G217" s="3">
        <v>750000</v>
      </c>
      <c r="H217" s="3">
        <v>1</v>
      </c>
      <c r="I217" s="3">
        <f t="shared" si="5"/>
        <v>750</v>
      </c>
      <c r="J217" s="22"/>
      <c r="K217" s="66"/>
    </row>
    <row r="218" spans="1:11" ht="22.5" customHeight="1" x14ac:dyDescent="0.3">
      <c r="A218" s="67" t="s">
        <v>207</v>
      </c>
      <c r="B218" s="73" t="s">
        <v>208</v>
      </c>
      <c r="C218" s="73"/>
      <c r="D218" s="73"/>
      <c r="E218" s="4" t="s">
        <v>24</v>
      </c>
      <c r="F218" s="58" t="s">
        <v>11</v>
      </c>
      <c r="G218" s="3">
        <v>101000</v>
      </c>
      <c r="H218" s="3">
        <v>1</v>
      </c>
      <c r="I218" s="3">
        <f t="shared" si="5"/>
        <v>101</v>
      </c>
      <c r="J218" s="22"/>
      <c r="K218" s="66"/>
    </row>
    <row r="219" spans="1:11" ht="23.25" customHeight="1" x14ac:dyDescent="0.3">
      <c r="A219" s="67" t="s">
        <v>209</v>
      </c>
      <c r="B219" s="73" t="s">
        <v>210</v>
      </c>
      <c r="C219" s="73"/>
      <c r="D219" s="73"/>
      <c r="E219" s="4" t="s">
        <v>24</v>
      </c>
      <c r="F219" s="58" t="s">
        <v>11</v>
      </c>
      <c r="G219" s="3">
        <v>660000</v>
      </c>
      <c r="H219" s="3">
        <v>1</v>
      </c>
      <c r="I219" s="3">
        <f t="shared" si="5"/>
        <v>660</v>
      </c>
      <c r="J219" s="22"/>
      <c r="K219" s="66"/>
    </row>
    <row r="220" spans="1:11" ht="22.5" customHeight="1" x14ac:dyDescent="0.3">
      <c r="A220" s="67" t="s">
        <v>211</v>
      </c>
      <c r="B220" s="73" t="s">
        <v>212</v>
      </c>
      <c r="C220" s="73"/>
      <c r="D220" s="73"/>
      <c r="E220" s="4" t="s">
        <v>24</v>
      </c>
      <c r="F220" s="58" t="s">
        <v>11</v>
      </c>
      <c r="G220" s="3">
        <v>937000</v>
      </c>
      <c r="H220" s="3">
        <v>1</v>
      </c>
      <c r="I220" s="3">
        <f t="shared" si="5"/>
        <v>937</v>
      </c>
      <c r="J220" s="22"/>
      <c r="K220" s="66"/>
    </row>
    <row r="221" spans="1:11" ht="33" customHeight="1" x14ac:dyDescent="0.3">
      <c r="A221" s="67" t="s">
        <v>213</v>
      </c>
      <c r="B221" s="73" t="s">
        <v>214</v>
      </c>
      <c r="C221" s="73"/>
      <c r="D221" s="73"/>
      <c r="E221" s="4" t="s">
        <v>24</v>
      </c>
      <c r="F221" s="58" t="s">
        <v>11</v>
      </c>
      <c r="G221" s="3">
        <v>90000</v>
      </c>
      <c r="H221" s="3">
        <v>1</v>
      </c>
      <c r="I221" s="3">
        <f t="shared" si="5"/>
        <v>90</v>
      </c>
      <c r="J221" s="22"/>
      <c r="K221" s="66"/>
    </row>
    <row r="222" spans="1:11" ht="22.5" customHeight="1" x14ac:dyDescent="0.3">
      <c r="A222" s="67" t="s">
        <v>215</v>
      </c>
      <c r="B222" s="73" t="s">
        <v>216</v>
      </c>
      <c r="C222" s="73"/>
      <c r="D222" s="73"/>
      <c r="E222" s="4" t="s">
        <v>24</v>
      </c>
      <c r="F222" s="58" t="s">
        <v>11</v>
      </c>
      <c r="G222" s="3">
        <v>200000</v>
      </c>
      <c r="H222" s="3">
        <v>1</v>
      </c>
      <c r="I222" s="3">
        <f t="shared" si="5"/>
        <v>200</v>
      </c>
      <c r="J222" s="22"/>
      <c r="K222" s="66"/>
    </row>
    <row r="223" spans="1:11" ht="19.5" customHeight="1" x14ac:dyDescent="0.3">
      <c r="A223" s="67" t="s">
        <v>217</v>
      </c>
      <c r="B223" s="73" t="s">
        <v>218</v>
      </c>
      <c r="C223" s="73"/>
      <c r="D223" s="73"/>
      <c r="E223" s="4" t="s">
        <v>24</v>
      </c>
      <c r="F223" s="58" t="s">
        <v>11</v>
      </c>
      <c r="G223" s="3">
        <v>150000</v>
      </c>
      <c r="H223" s="3">
        <v>1</v>
      </c>
      <c r="I223" s="3">
        <f t="shared" si="5"/>
        <v>150</v>
      </c>
      <c r="J223" s="22"/>
      <c r="K223" s="66"/>
    </row>
    <row r="224" spans="1:11" ht="25.5" customHeight="1" x14ac:dyDescent="0.3">
      <c r="A224" s="67" t="s">
        <v>816</v>
      </c>
      <c r="B224" s="73" t="s">
        <v>817</v>
      </c>
      <c r="C224" s="73"/>
      <c r="D224" s="73"/>
      <c r="E224" s="30" t="s">
        <v>24</v>
      </c>
      <c r="F224" s="58" t="s">
        <v>11</v>
      </c>
      <c r="G224" s="3">
        <v>15000</v>
      </c>
      <c r="H224" s="3">
        <v>1</v>
      </c>
      <c r="I224" s="3">
        <f t="shared" si="5"/>
        <v>15</v>
      </c>
      <c r="J224" s="22"/>
      <c r="K224" s="66"/>
    </row>
    <row r="225" spans="1:11" ht="34.5" customHeight="1" x14ac:dyDescent="0.3">
      <c r="A225" s="68" t="s">
        <v>219</v>
      </c>
      <c r="B225" s="86" t="s">
        <v>220</v>
      </c>
      <c r="C225" s="86"/>
      <c r="D225" s="86"/>
      <c r="E225" s="86"/>
      <c r="F225" s="86"/>
      <c r="G225" s="86"/>
      <c r="H225" s="86"/>
      <c r="I225" s="2">
        <f>I226</f>
        <v>2943</v>
      </c>
      <c r="J225" s="22"/>
      <c r="K225" s="66">
        <v>900001014654</v>
      </c>
    </row>
    <row r="226" spans="1:11" ht="16.5" customHeight="1" x14ac:dyDescent="0.3">
      <c r="A226" s="67" t="s">
        <v>6</v>
      </c>
      <c r="B226" s="73" t="s">
        <v>68</v>
      </c>
      <c r="C226" s="73"/>
      <c r="D226" s="73"/>
      <c r="E226" s="4" t="s">
        <v>6</v>
      </c>
      <c r="F226" s="58" t="s">
        <v>6</v>
      </c>
      <c r="G226" s="4" t="s">
        <v>6</v>
      </c>
      <c r="H226" s="4" t="s">
        <v>6</v>
      </c>
      <c r="I226" s="3">
        <f>I227+I228+I229+I230</f>
        <v>2943</v>
      </c>
      <c r="J226" s="22"/>
      <c r="K226" s="66"/>
    </row>
    <row r="227" spans="1:11" ht="20.25" customHeight="1" x14ac:dyDescent="0.3">
      <c r="A227" s="67" t="s">
        <v>221</v>
      </c>
      <c r="B227" s="73" t="s">
        <v>222</v>
      </c>
      <c r="C227" s="73"/>
      <c r="D227" s="73"/>
      <c r="E227" s="4" t="s">
        <v>71</v>
      </c>
      <c r="F227" s="58" t="s">
        <v>75</v>
      </c>
      <c r="G227" s="3">
        <v>385000</v>
      </c>
      <c r="H227" s="3">
        <v>3</v>
      </c>
      <c r="I227" s="3">
        <f>G227*H227/1000</f>
        <v>1155</v>
      </c>
      <c r="J227" s="22"/>
      <c r="K227" s="66"/>
    </row>
    <row r="228" spans="1:11" ht="20.25" customHeight="1" x14ac:dyDescent="0.3">
      <c r="A228" s="67" t="s">
        <v>568</v>
      </c>
      <c r="B228" s="73" t="s">
        <v>222</v>
      </c>
      <c r="C228" s="73"/>
      <c r="D228" s="73"/>
      <c r="E228" s="19" t="s">
        <v>71</v>
      </c>
      <c r="F228" s="58" t="s">
        <v>75</v>
      </c>
      <c r="G228" s="3">
        <v>386000</v>
      </c>
      <c r="H228" s="3">
        <v>3</v>
      </c>
      <c r="I228" s="3">
        <f>G228*H228/1000</f>
        <v>1158</v>
      </c>
      <c r="J228" s="22"/>
      <c r="K228" s="66"/>
    </row>
    <row r="229" spans="1:11" ht="20.25" customHeight="1" x14ac:dyDescent="0.3">
      <c r="A229" s="67" t="s">
        <v>569</v>
      </c>
      <c r="B229" s="73" t="s">
        <v>570</v>
      </c>
      <c r="C229" s="73"/>
      <c r="D229" s="73"/>
      <c r="E229" s="19" t="s">
        <v>24</v>
      </c>
      <c r="F229" s="58" t="s">
        <v>75</v>
      </c>
      <c r="G229" s="3">
        <v>600000</v>
      </c>
      <c r="H229" s="3">
        <v>1</v>
      </c>
      <c r="I229" s="3">
        <f>G229*H229/1000</f>
        <v>600</v>
      </c>
      <c r="J229" s="22"/>
      <c r="K229" s="66"/>
    </row>
    <row r="230" spans="1:11" ht="20.25" customHeight="1" x14ac:dyDescent="0.3">
      <c r="A230" s="67" t="s">
        <v>571</v>
      </c>
      <c r="B230" s="73" t="s">
        <v>572</v>
      </c>
      <c r="C230" s="73"/>
      <c r="D230" s="73"/>
      <c r="E230" s="19" t="s">
        <v>71</v>
      </c>
      <c r="F230" s="58" t="s">
        <v>75</v>
      </c>
      <c r="G230" s="3">
        <v>6000</v>
      </c>
      <c r="H230" s="3">
        <v>5</v>
      </c>
      <c r="I230" s="3">
        <f>G230*H230/1000</f>
        <v>30</v>
      </c>
      <c r="J230" s="22"/>
      <c r="K230" s="66"/>
    </row>
    <row r="231" spans="1:11" ht="27" customHeight="1" x14ac:dyDescent="0.3">
      <c r="A231" s="68" t="s">
        <v>223</v>
      </c>
      <c r="B231" s="13" t="s">
        <v>64</v>
      </c>
      <c r="C231" s="13" t="s">
        <v>2</v>
      </c>
      <c r="D231" s="86" t="s">
        <v>224</v>
      </c>
      <c r="E231" s="86"/>
      <c r="F231" s="86"/>
      <c r="G231" s="86"/>
      <c r="H231" s="86"/>
      <c r="I231" s="2">
        <f>I232</f>
        <v>0</v>
      </c>
      <c r="J231" s="22"/>
      <c r="K231" s="66"/>
    </row>
    <row r="232" spans="1:11" ht="39" customHeight="1" x14ac:dyDescent="0.3">
      <c r="A232" s="68" t="s">
        <v>225</v>
      </c>
      <c r="B232" s="73" t="s">
        <v>226</v>
      </c>
      <c r="C232" s="73"/>
      <c r="D232" s="73"/>
      <c r="E232" s="73"/>
      <c r="F232" s="73"/>
      <c r="G232" s="73"/>
      <c r="H232" s="73"/>
      <c r="I232" s="3">
        <f>I233+I239</f>
        <v>0</v>
      </c>
      <c r="J232" s="22"/>
      <c r="K232" s="66"/>
    </row>
    <row r="233" spans="1:11" x14ac:dyDescent="0.3">
      <c r="A233" s="67" t="s">
        <v>6</v>
      </c>
      <c r="B233" s="73" t="s">
        <v>7</v>
      </c>
      <c r="C233" s="73"/>
      <c r="D233" s="73"/>
      <c r="E233" s="4" t="s">
        <v>6</v>
      </c>
      <c r="F233" s="58" t="s">
        <v>6</v>
      </c>
      <c r="G233" s="4" t="s">
        <v>6</v>
      </c>
      <c r="H233" s="4" t="s">
        <v>6</v>
      </c>
      <c r="I233" s="3">
        <v>0</v>
      </c>
      <c r="J233" s="22"/>
      <c r="K233" s="66"/>
    </row>
    <row r="234" spans="1:11" ht="32.25" customHeight="1" x14ac:dyDescent="0.3">
      <c r="A234" s="67" t="s">
        <v>227</v>
      </c>
      <c r="B234" s="73" t="s">
        <v>228</v>
      </c>
      <c r="C234" s="73"/>
      <c r="D234" s="73"/>
      <c r="E234" s="30" t="s">
        <v>10</v>
      </c>
      <c r="F234" s="58" t="s">
        <v>11</v>
      </c>
      <c r="G234" s="3">
        <f>290373100-290373100</f>
        <v>0</v>
      </c>
      <c r="H234" s="3"/>
      <c r="I234" s="3">
        <f t="shared" ref="I234:I247" si="6">G234*H234/1000</f>
        <v>0</v>
      </c>
      <c r="J234" s="22"/>
      <c r="K234" s="66"/>
    </row>
    <row r="235" spans="1:11" ht="33" customHeight="1" x14ac:dyDescent="0.3">
      <c r="A235" s="67" t="s">
        <v>229</v>
      </c>
      <c r="B235" s="73" t="s">
        <v>228</v>
      </c>
      <c r="C235" s="73"/>
      <c r="D235" s="73"/>
      <c r="E235" s="30" t="s">
        <v>10</v>
      </c>
      <c r="F235" s="58" t="s">
        <v>11</v>
      </c>
      <c r="G235" s="3">
        <f>790641500-790641500</f>
        <v>0</v>
      </c>
      <c r="H235" s="3"/>
      <c r="I235" s="3">
        <f t="shared" si="6"/>
        <v>0</v>
      </c>
      <c r="J235" s="22"/>
      <c r="K235" s="66"/>
    </row>
    <row r="236" spans="1:11" ht="30.75" customHeight="1" x14ac:dyDescent="0.3">
      <c r="A236" s="67" t="s">
        <v>230</v>
      </c>
      <c r="B236" s="73" t="s">
        <v>228</v>
      </c>
      <c r="C236" s="73"/>
      <c r="D236" s="73"/>
      <c r="E236" s="30" t="s">
        <v>10</v>
      </c>
      <c r="F236" s="58" t="s">
        <v>11</v>
      </c>
      <c r="G236" s="3">
        <f>47968300-47968300</f>
        <v>0</v>
      </c>
      <c r="H236" s="3"/>
      <c r="I236" s="3">
        <f t="shared" si="6"/>
        <v>0</v>
      </c>
      <c r="J236" s="22"/>
      <c r="K236" s="66"/>
    </row>
    <row r="237" spans="1:11" ht="21.75" customHeight="1" x14ac:dyDescent="0.3">
      <c r="A237" s="67" t="s">
        <v>231</v>
      </c>
      <c r="B237" s="73" t="s">
        <v>232</v>
      </c>
      <c r="C237" s="73"/>
      <c r="D237" s="73"/>
      <c r="E237" s="30" t="s">
        <v>10</v>
      </c>
      <c r="F237" s="58" t="s">
        <v>11</v>
      </c>
      <c r="G237" s="3">
        <f>474372700-474372700</f>
        <v>0</v>
      </c>
      <c r="H237" s="3"/>
      <c r="I237" s="3">
        <f t="shared" si="6"/>
        <v>0</v>
      </c>
      <c r="J237" s="22"/>
      <c r="K237" s="66"/>
    </row>
    <row r="238" spans="1:11" ht="23.25" customHeight="1" x14ac:dyDescent="0.3">
      <c r="A238" s="67" t="s">
        <v>233</v>
      </c>
      <c r="B238" s="73" t="s">
        <v>232</v>
      </c>
      <c r="C238" s="73"/>
      <c r="D238" s="73"/>
      <c r="E238" s="30" t="s">
        <v>10</v>
      </c>
      <c r="F238" s="58" t="s">
        <v>11</v>
      </c>
      <c r="G238" s="3">
        <f>249950000-249950000</f>
        <v>0</v>
      </c>
      <c r="H238" s="3"/>
      <c r="I238" s="3">
        <f t="shared" si="6"/>
        <v>0</v>
      </c>
      <c r="J238" s="22"/>
      <c r="K238" s="66"/>
    </row>
    <row r="239" spans="1:11" ht="24.75" customHeight="1" x14ac:dyDescent="0.3">
      <c r="A239" s="67" t="s">
        <v>6</v>
      </c>
      <c r="B239" s="73" t="s">
        <v>12</v>
      </c>
      <c r="C239" s="73"/>
      <c r="D239" s="73"/>
      <c r="E239" s="30" t="s">
        <v>6</v>
      </c>
      <c r="F239" s="58" t="s">
        <v>6</v>
      </c>
      <c r="G239" s="30" t="s">
        <v>6</v>
      </c>
      <c r="H239" s="30" t="s">
        <v>6</v>
      </c>
      <c r="I239" s="3">
        <f>SUM(I240:I247)</f>
        <v>0</v>
      </c>
      <c r="J239" s="22"/>
      <c r="K239" s="66"/>
    </row>
    <row r="240" spans="1:11" ht="30" customHeight="1" x14ac:dyDescent="0.3">
      <c r="A240" s="67" t="s">
        <v>20</v>
      </c>
      <c r="B240" s="73" t="s">
        <v>21</v>
      </c>
      <c r="C240" s="73"/>
      <c r="D240" s="73"/>
      <c r="E240" s="30" t="s">
        <v>31</v>
      </c>
      <c r="F240" s="58" t="s">
        <v>11</v>
      </c>
      <c r="G240" s="3">
        <f>7291200-7291200</f>
        <v>0</v>
      </c>
      <c r="H240" s="3"/>
      <c r="I240" s="3">
        <f t="shared" si="6"/>
        <v>0</v>
      </c>
      <c r="J240" s="22"/>
      <c r="K240" s="66"/>
    </row>
    <row r="241" spans="1:11" ht="30" customHeight="1" x14ac:dyDescent="0.3">
      <c r="A241" s="67" t="s">
        <v>234</v>
      </c>
      <c r="B241" s="73" t="s">
        <v>21</v>
      </c>
      <c r="C241" s="73"/>
      <c r="D241" s="73"/>
      <c r="E241" s="30" t="s">
        <v>31</v>
      </c>
      <c r="F241" s="58" t="s">
        <v>11</v>
      </c>
      <c r="G241" s="3">
        <f>8199100-8199100</f>
        <v>0</v>
      </c>
      <c r="H241" s="3"/>
      <c r="I241" s="3">
        <f t="shared" si="6"/>
        <v>0</v>
      </c>
      <c r="J241" s="22"/>
      <c r="K241" s="66"/>
    </row>
    <row r="242" spans="1:11" ht="23.25" customHeight="1" x14ac:dyDescent="0.3">
      <c r="A242" s="67" t="s">
        <v>235</v>
      </c>
      <c r="B242" s="73" t="s">
        <v>21</v>
      </c>
      <c r="C242" s="73"/>
      <c r="D242" s="73"/>
      <c r="E242" s="30" t="s">
        <v>31</v>
      </c>
      <c r="F242" s="58" t="s">
        <v>11</v>
      </c>
      <c r="G242" s="3">
        <f>24465400-24465400</f>
        <v>0</v>
      </c>
      <c r="H242" s="3"/>
      <c r="I242" s="3">
        <f t="shared" si="6"/>
        <v>0</v>
      </c>
      <c r="J242" s="22"/>
      <c r="K242" s="66"/>
    </row>
    <row r="243" spans="1:11" ht="24.75" customHeight="1" x14ac:dyDescent="0.3">
      <c r="A243" s="67" t="s">
        <v>236</v>
      </c>
      <c r="B243" s="73" t="s">
        <v>21</v>
      </c>
      <c r="C243" s="73"/>
      <c r="D243" s="73"/>
      <c r="E243" s="30" t="s">
        <v>31</v>
      </c>
      <c r="F243" s="58" t="s">
        <v>11</v>
      </c>
      <c r="G243" s="3">
        <f>1804400-1804400</f>
        <v>0</v>
      </c>
      <c r="H243" s="3"/>
      <c r="I243" s="3">
        <f t="shared" si="6"/>
        <v>0</v>
      </c>
      <c r="J243" s="22"/>
      <c r="K243" s="66"/>
    </row>
    <row r="244" spans="1:11" ht="22.5" customHeight="1" x14ac:dyDescent="0.3">
      <c r="A244" s="67" t="s">
        <v>22</v>
      </c>
      <c r="B244" s="73" t="s">
        <v>23</v>
      </c>
      <c r="C244" s="73"/>
      <c r="D244" s="73"/>
      <c r="E244" s="30" t="s">
        <v>24</v>
      </c>
      <c r="F244" s="58" t="s">
        <v>11</v>
      </c>
      <c r="G244" s="3">
        <f>2456100-2456100</f>
        <v>0</v>
      </c>
      <c r="H244" s="3"/>
      <c r="I244" s="3">
        <f t="shared" si="6"/>
        <v>0</v>
      </c>
      <c r="J244" s="22"/>
      <c r="K244" s="66"/>
    </row>
    <row r="245" spans="1:11" ht="21.75" customHeight="1" x14ac:dyDescent="0.3">
      <c r="A245" s="67" t="s">
        <v>237</v>
      </c>
      <c r="B245" s="73" t="s">
        <v>23</v>
      </c>
      <c r="C245" s="73"/>
      <c r="D245" s="73"/>
      <c r="E245" s="30" t="s">
        <v>24</v>
      </c>
      <c r="F245" s="58" t="s">
        <v>11</v>
      </c>
      <c r="G245" s="3">
        <f>1639800-1639800</f>
        <v>0</v>
      </c>
      <c r="H245" s="3"/>
      <c r="I245" s="3">
        <f t="shared" si="6"/>
        <v>0</v>
      </c>
      <c r="J245" s="22"/>
      <c r="K245" s="66"/>
    </row>
    <row r="246" spans="1:11" ht="24.75" customHeight="1" x14ac:dyDescent="0.3">
      <c r="A246" s="67" t="s">
        <v>238</v>
      </c>
      <c r="B246" s="73" t="s">
        <v>23</v>
      </c>
      <c r="C246" s="73"/>
      <c r="D246" s="73"/>
      <c r="E246" s="30" t="s">
        <v>24</v>
      </c>
      <c r="F246" s="58" t="s">
        <v>11</v>
      </c>
      <c r="G246" s="3">
        <f>4893100-4893100</f>
        <v>0</v>
      </c>
      <c r="H246" s="3"/>
      <c r="I246" s="3">
        <f t="shared" si="6"/>
        <v>0</v>
      </c>
      <c r="J246" s="22"/>
      <c r="K246" s="66"/>
    </row>
    <row r="247" spans="1:11" ht="24.75" customHeight="1" x14ac:dyDescent="0.3">
      <c r="A247" s="67" t="s">
        <v>239</v>
      </c>
      <c r="B247" s="73" t="s">
        <v>23</v>
      </c>
      <c r="C247" s="73"/>
      <c r="D247" s="73"/>
      <c r="E247" s="30" t="s">
        <v>24</v>
      </c>
      <c r="F247" s="58" t="s">
        <v>11</v>
      </c>
      <c r="G247" s="3">
        <f>227300-227300</f>
        <v>0</v>
      </c>
      <c r="H247" s="3"/>
      <c r="I247" s="3">
        <f t="shared" si="6"/>
        <v>0</v>
      </c>
      <c r="J247" s="22"/>
      <c r="K247" s="66"/>
    </row>
    <row r="248" spans="1:11" ht="27" customHeight="1" x14ac:dyDescent="0.3">
      <c r="A248" s="68" t="s">
        <v>223</v>
      </c>
      <c r="B248" s="40" t="s">
        <v>64</v>
      </c>
      <c r="C248" s="40" t="s">
        <v>705</v>
      </c>
      <c r="D248" s="86" t="s">
        <v>706</v>
      </c>
      <c r="E248" s="86"/>
      <c r="F248" s="86"/>
      <c r="G248" s="86"/>
      <c r="H248" s="86"/>
      <c r="I248" s="2">
        <f>I249</f>
        <v>2140580.06</v>
      </c>
      <c r="J248" s="22"/>
      <c r="K248" s="66">
        <v>900001020180</v>
      </c>
    </row>
    <row r="249" spans="1:11" ht="27.75" customHeight="1" x14ac:dyDescent="0.3">
      <c r="A249" s="68" t="s">
        <v>707</v>
      </c>
      <c r="B249" s="73" t="s">
        <v>708</v>
      </c>
      <c r="C249" s="73"/>
      <c r="D249" s="73"/>
      <c r="E249" s="73"/>
      <c r="F249" s="73"/>
      <c r="G249" s="73"/>
      <c r="H249" s="73"/>
      <c r="I249" s="2">
        <f>I250+I260</f>
        <v>2140580.06</v>
      </c>
      <c r="J249" s="22"/>
      <c r="K249" s="66"/>
    </row>
    <row r="250" spans="1:11" x14ac:dyDescent="0.3">
      <c r="A250" s="67" t="s">
        <v>6</v>
      </c>
      <c r="B250" s="73" t="s">
        <v>7</v>
      </c>
      <c r="C250" s="73"/>
      <c r="D250" s="73"/>
      <c r="E250" s="30" t="s">
        <v>6</v>
      </c>
      <c r="F250" s="58" t="s">
        <v>6</v>
      </c>
      <c r="G250" s="30" t="s">
        <v>6</v>
      </c>
      <c r="H250" s="30" t="s">
        <v>6</v>
      </c>
      <c r="I250" s="2">
        <f>SUM(I251:I259)</f>
        <v>2033515.4</v>
      </c>
      <c r="J250" s="22"/>
      <c r="K250" s="66"/>
    </row>
    <row r="251" spans="1:11" ht="32.25" customHeight="1" x14ac:dyDescent="0.3">
      <c r="A251" s="67" t="s">
        <v>721</v>
      </c>
      <c r="B251" s="73" t="s">
        <v>228</v>
      </c>
      <c r="C251" s="73"/>
      <c r="D251" s="73"/>
      <c r="E251" s="30" t="s">
        <v>10</v>
      </c>
      <c r="F251" s="58" t="s">
        <v>11</v>
      </c>
      <c r="G251" s="3">
        <v>290373100</v>
      </c>
      <c r="H251" s="3">
        <v>1</v>
      </c>
      <c r="I251" s="3">
        <f t="shared" ref="I251:I259" si="7">G251*H251/1000</f>
        <v>290373.09999999998</v>
      </c>
      <c r="J251" s="22" t="s">
        <v>709</v>
      </c>
      <c r="K251" s="66"/>
    </row>
    <row r="252" spans="1:11" ht="33" customHeight="1" x14ac:dyDescent="0.3">
      <c r="A252" s="67" t="s">
        <v>722</v>
      </c>
      <c r="B252" s="73" t="s">
        <v>228</v>
      </c>
      <c r="C252" s="73"/>
      <c r="D252" s="73"/>
      <c r="E252" s="30" t="s">
        <v>10</v>
      </c>
      <c r="F252" s="58" t="s">
        <v>11</v>
      </c>
      <c r="G252" s="3">
        <v>790641600</v>
      </c>
      <c r="H252" s="3">
        <v>1</v>
      </c>
      <c r="I252" s="3">
        <f t="shared" si="7"/>
        <v>790641.6</v>
      </c>
      <c r="J252" s="35" t="s">
        <v>710</v>
      </c>
      <c r="K252" s="66"/>
    </row>
    <row r="253" spans="1:11" ht="30.75" customHeight="1" x14ac:dyDescent="0.3">
      <c r="A253" s="67" t="s">
        <v>723</v>
      </c>
      <c r="B253" s="73" t="s">
        <v>228</v>
      </c>
      <c r="C253" s="73"/>
      <c r="D253" s="73"/>
      <c r="E253" s="30" t="s">
        <v>10</v>
      </c>
      <c r="F253" s="58" t="s">
        <v>11</v>
      </c>
      <c r="G253" s="3">
        <f>176702400-176702300</f>
        <v>100</v>
      </c>
      <c r="H253" s="3">
        <v>1</v>
      </c>
      <c r="I253" s="3">
        <f t="shared" si="7"/>
        <v>0.1</v>
      </c>
      <c r="J253" s="22" t="s">
        <v>711</v>
      </c>
      <c r="K253" s="66"/>
    </row>
    <row r="254" spans="1:11" ht="21.75" customHeight="1" x14ac:dyDescent="0.3">
      <c r="A254" s="67" t="s">
        <v>724</v>
      </c>
      <c r="B254" s="73" t="s">
        <v>232</v>
      </c>
      <c r="C254" s="73"/>
      <c r="D254" s="73"/>
      <c r="E254" s="30" t="s">
        <v>10</v>
      </c>
      <c r="F254" s="58" t="s">
        <v>11</v>
      </c>
      <c r="G254" s="3">
        <v>474372600</v>
      </c>
      <c r="H254" s="3">
        <v>1</v>
      </c>
      <c r="I254" s="3">
        <f t="shared" si="7"/>
        <v>474372.6</v>
      </c>
      <c r="J254" s="22" t="s">
        <v>712</v>
      </c>
      <c r="K254" s="66"/>
    </row>
    <row r="255" spans="1:11" ht="21.75" customHeight="1" x14ac:dyDescent="0.3">
      <c r="A255" s="67" t="s">
        <v>820</v>
      </c>
      <c r="B255" s="73" t="s">
        <v>232</v>
      </c>
      <c r="C255" s="73"/>
      <c r="D255" s="73"/>
      <c r="E255" s="30" t="s">
        <v>10</v>
      </c>
      <c r="F255" s="58" t="s">
        <v>11</v>
      </c>
      <c r="G255" s="3">
        <v>60000000</v>
      </c>
      <c r="H255" s="3">
        <v>1</v>
      </c>
      <c r="I255" s="3">
        <f t="shared" si="7"/>
        <v>60000</v>
      </c>
      <c r="J255" s="22" t="s">
        <v>821</v>
      </c>
      <c r="K255" s="66"/>
    </row>
    <row r="256" spans="1:11" ht="30" customHeight="1" x14ac:dyDescent="0.3">
      <c r="A256" s="67" t="s">
        <v>824</v>
      </c>
      <c r="B256" s="73" t="s">
        <v>826</v>
      </c>
      <c r="C256" s="73"/>
      <c r="D256" s="73"/>
      <c r="E256" s="30" t="s">
        <v>10</v>
      </c>
      <c r="F256" s="58" t="s">
        <v>11</v>
      </c>
      <c r="G256" s="3">
        <v>150000000</v>
      </c>
      <c r="H256" s="3">
        <v>1</v>
      </c>
      <c r="I256" s="3">
        <f t="shared" si="7"/>
        <v>150000</v>
      </c>
      <c r="J256" s="22" t="s">
        <v>822</v>
      </c>
      <c r="K256" s="66"/>
    </row>
    <row r="257" spans="1:11" ht="30.75" customHeight="1" x14ac:dyDescent="0.3">
      <c r="A257" s="67" t="s">
        <v>823</v>
      </c>
      <c r="B257" s="73" t="s">
        <v>826</v>
      </c>
      <c r="C257" s="73"/>
      <c r="D257" s="73"/>
      <c r="E257" s="30" t="s">
        <v>10</v>
      </c>
      <c r="F257" s="58" t="s">
        <v>11</v>
      </c>
      <c r="G257" s="3">
        <v>90000000</v>
      </c>
      <c r="H257" s="3">
        <v>1</v>
      </c>
      <c r="I257" s="3">
        <f t="shared" si="7"/>
        <v>90000</v>
      </c>
      <c r="J257" s="22" t="s">
        <v>825</v>
      </c>
      <c r="K257" s="66"/>
    </row>
    <row r="258" spans="1:11" ht="21.75" customHeight="1" x14ac:dyDescent="0.3">
      <c r="A258" s="67" t="s">
        <v>827</v>
      </c>
      <c r="B258" s="73" t="s">
        <v>828</v>
      </c>
      <c r="C258" s="73"/>
      <c r="D258" s="73"/>
      <c r="E258" s="30" t="s">
        <v>10</v>
      </c>
      <c r="F258" s="58" t="s">
        <v>11</v>
      </c>
      <c r="G258" s="3">
        <v>100000000</v>
      </c>
      <c r="H258" s="3">
        <v>1</v>
      </c>
      <c r="I258" s="3">
        <f t="shared" si="7"/>
        <v>100000</v>
      </c>
      <c r="J258" s="22" t="s">
        <v>834</v>
      </c>
      <c r="K258" s="66"/>
    </row>
    <row r="259" spans="1:11" ht="21.75" customHeight="1" x14ac:dyDescent="0.3">
      <c r="A259" s="67" t="s">
        <v>841</v>
      </c>
      <c r="B259" s="73" t="s">
        <v>828</v>
      </c>
      <c r="C259" s="73"/>
      <c r="D259" s="73"/>
      <c r="E259" s="30" t="s">
        <v>10</v>
      </c>
      <c r="F259" s="58" t="s">
        <v>11</v>
      </c>
      <c r="G259" s="3">
        <v>78128000</v>
      </c>
      <c r="H259" s="3">
        <v>1</v>
      </c>
      <c r="I259" s="3">
        <f t="shared" si="7"/>
        <v>78128</v>
      </c>
      <c r="J259" s="22" t="s">
        <v>835</v>
      </c>
      <c r="K259" s="66"/>
    </row>
    <row r="260" spans="1:11" ht="18" customHeight="1" x14ac:dyDescent="0.3">
      <c r="A260" s="67" t="s">
        <v>6</v>
      </c>
      <c r="B260" s="73" t="s">
        <v>12</v>
      </c>
      <c r="C260" s="73"/>
      <c r="D260" s="73"/>
      <c r="E260" s="30" t="s">
        <v>6</v>
      </c>
      <c r="F260" s="58" t="s">
        <v>6</v>
      </c>
      <c r="G260" s="30" t="s">
        <v>6</v>
      </c>
      <c r="H260" s="30" t="s">
        <v>6</v>
      </c>
      <c r="I260" s="2">
        <f>SUM(I261:I280)</f>
        <v>107064.66</v>
      </c>
      <c r="J260" s="22"/>
      <c r="K260" s="66"/>
    </row>
    <row r="261" spans="1:11" ht="30" customHeight="1" x14ac:dyDescent="0.3">
      <c r="A261" s="67" t="s">
        <v>713</v>
      </c>
      <c r="B261" s="73" t="s">
        <v>21</v>
      </c>
      <c r="C261" s="73"/>
      <c r="D261" s="73"/>
      <c r="E261" s="30" t="s">
        <v>31</v>
      </c>
      <c r="F261" s="58" t="s">
        <v>11</v>
      </c>
      <c r="G261" s="3">
        <v>7291200</v>
      </c>
      <c r="H261" s="3">
        <v>1</v>
      </c>
      <c r="I261" s="3">
        <f t="shared" ref="I261:I280" si="8">G261*H261/1000</f>
        <v>7291.2</v>
      </c>
      <c r="J261" s="35" t="s">
        <v>712</v>
      </c>
      <c r="K261" s="66"/>
    </row>
    <row r="262" spans="1:11" ht="30" customHeight="1" x14ac:dyDescent="0.3">
      <c r="A262" s="67" t="s">
        <v>714</v>
      </c>
      <c r="B262" s="73" t="s">
        <v>21</v>
      </c>
      <c r="C262" s="73"/>
      <c r="D262" s="73"/>
      <c r="E262" s="30" t="s">
        <v>31</v>
      </c>
      <c r="F262" s="58" t="s">
        <v>11</v>
      </c>
      <c r="G262" s="3">
        <v>8199100</v>
      </c>
      <c r="H262" s="3">
        <v>1</v>
      </c>
      <c r="I262" s="3">
        <f t="shared" si="8"/>
        <v>8199.1</v>
      </c>
      <c r="J262" s="22" t="s">
        <v>709</v>
      </c>
      <c r="K262" s="66"/>
    </row>
    <row r="263" spans="1:11" ht="23.25" customHeight="1" x14ac:dyDescent="0.3">
      <c r="A263" s="67" t="s">
        <v>715</v>
      </c>
      <c r="B263" s="73" t="s">
        <v>21</v>
      </c>
      <c r="C263" s="73"/>
      <c r="D263" s="73"/>
      <c r="E263" s="30" t="s">
        <v>31</v>
      </c>
      <c r="F263" s="58" t="s">
        <v>11</v>
      </c>
      <c r="G263" s="3">
        <v>24465400</v>
      </c>
      <c r="H263" s="3">
        <v>1</v>
      </c>
      <c r="I263" s="3">
        <f t="shared" si="8"/>
        <v>24465.4</v>
      </c>
      <c r="J263" s="35" t="s">
        <v>710</v>
      </c>
      <c r="K263" s="66"/>
    </row>
    <row r="264" spans="1:11" ht="24.75" customHeight="1" x14ac:dyDescent="0.3">
      <c r="A264" s="67" t="s">
        <v>716</v>
      </c>
      <c r="B264" s="73" t="s">
        <v>21</v>
      </c>
      <c r="C264" s="73"/>
      <c r="D264" s="73"/>
      <c r="E264" s="30" t="s">
        <v>31</v>
      </c>
      <c r="F264" s="58" t="s">
        <v>11</v>
      </c>
      <c r="G264" s="3">
        <v>6647100</v>
      </c>
      <c r="H264" s="3">
        <v>1</v>
      </c>
      <c r="I264" s="3">
        <f t="shared" si="8"/>
        <v>6647.1</v>
      </c>
      <c r="J264" s="22" t="s">
        <v>711</v>
      </c>
      <c r="K264" s="66"/>
    </row>
    <row r="265" spans="1:11" ht="24.75" customHeight="1" x14ac:dyDescent="0.3">
      <c r="A265" s="67" t="s">
        <v>829</v>
      </c>
      <c r="B265" s="77" t="s">
        <v>282</v>
      </c>
      <c r="C265" s="78"/>
      <c r="D265" s="79"/>
      <c r="E265" s="30" t="s">
        <v>31</v>
      </c>
      <c r="F265" s="58" t="s">
        <v>11</v>
      </c>
      <c r="G265" s="3">
        <v>4260450</v>
      </c>
      <c r="H265" s="3">
        <v>1</v>
      </c>
      <c r="I265" s="3">
        <f t="shared" si="8"/>
        <v>4260.45</v>
      </c>
      <c r="J265" s="22" t="s">
        <v>822</v>
      </c>
      <c r="K265" s="66"/>
    </row>
    <row r="266" spans="1:11" ht="24.75" customHeight="1" x14ac:dyDescent="0.3">
      <c r="A266" s="67" t="s">
        <v>830</v>
      </c>
      <c r="B266" s="77" t="s">
        <v>282</v>
      </c>
      <c r="C266" s="78"/>
      <c r="D266" s="79"/>
      <c r="E266" s="30" t="s">
        <v>31</v>
      </c>
      <c r="F266" s="58" t="s">
        <v>11</v>
      </c>
      <c r="G266" s="3">
        <v>2742480</v>
      </c>
      <c r="H266" s="3">
        <v>1</v>
      </c>
      <c r="I266" s="3">
        <f t="shared" si="8"/>
        <v>2742.48</v>
      </c>
      <c r="J266" s="22" t="s">
        <v>825</v>
      </c>
      <c r="K266" s="66"/>
    </row>
    <row r="267" spans="1:11" ht="24.75" customHeight="1" x14ac:dyDescent="0.3">
      <c r="A267" s="67" t="s">
        <v>831</v>
      </c>
      <c r="B267" s="77" t="s">
        <v>282</v>
      </c>
      <c r="C267" s="78"/>
      <c r="D267" s="79"/>
      <c r="E267" s="30" t="s">
        <v>31</v>
      </c>
      <c r="F267" s="58" t="s">
        <v>11</v>
      </c>
      <c r="G267" s="3">
        <v>3326830</v>
      </c>
      <c r="H267" s="3">
        <v>1</v>
      </c>
      <c r="I267" s="3">
        <f t="shared" si="8"/>
        <v>3326.83</v>
      </c>
      <c r="J267" s="22" t="s">
        <v>834</v>
      </c>
      <c r="K267" s="66"/>
    </row>
    <row r="268" spans="1:11" ht="24.75" customHeight="1" x14ac:dyDescent="0.3">
      <c r="A268" s="67" t="s">
        <v>832</v>
      </c>
      <c r="B268" s="77" t="s">
        <v>282</v>
      </c>
      <c r="C268" s="78"/>
      <c r="D268" s="79"/>
      <c r="E268" s="30" t="s">
        <v>31</v>
      </c>
      <c r="F268" s="58" t="s">
        <v>11</v>
      </c>
      <c r="G268" s="3">
        <v>1384000</v>
      </c>
      <c r="H268" s="3">
        <v>1</v>
      </c>
      <c r="I268" s="3">
        <f>G268*H268/1000</f>
        <v>1384</v>
      </c>
      <c r="J268" s="22" t="s">
        <v>835</v>
      </c>
      <c r="K268" s="66"/>
    </row>
    <row r="269" spans="1:11" ht="24.75" customHeight="1" x14ac:dyDescent="0.3">
      <c r="A269" s="67" t="s">
        <v>833</v>
      </c>
      <c r="B269" s="77" t="s">
        <v>282</v>
      </c>
      <c r="C269" s="78"/>
      <c r="D269" s="79"/>
      <c r="E269" s="30" t="s">
        <v>31</v>
      </c>
      <c r="F269" s="58" t="s">
        <v>11</v>
      </c>
      <c r="G269" s="3">
        <v>2043870</v>
      </c>
      <c r="H269" s="3">
        <v>1</v>
      </c>
      <c r="I269" s="3">
        <f t="shared" si="8"/>
        <v>2043.87</v>
      </c>
      <c r="J269" s="22" t="s">
        <v>821</v>
      </c>
      <c r="K269" s="66"/>
    </row>
    <row r="270" spans="1:11" ht="22.5" customHeight="1" x14ac:dyDescent="0.3">
      <c r="A270" s="67" t="s">
        <v>717</v>
      </c>
      <c r="B270" s="73" t="s">
        <v>23</v>
      </c>
      <c r="C270" s="73"/>
      <c r="D270" s="73"/>
      <c r="E270" s="30" t="s">
        <v>24</v>
      </c>
      <c r="F270" s="58" t="s">
        <v>11</v>
      </c>
      <c r="G270" s="3">
        <v>2456000</v>
      </c>
      <c r="H270" s="3">
        <v>1</v>
      </c>
      <c r="I270" s="3">
        <f t="shared" si="8"/>
        <v>2456</v>
      </c>
      <c r="J270" s="22" t="s">
        <v>712</v>
      </c>
      <c r="K270" s="66"/>
    </row>
    <row r="271" spans="1:11" ht="21.75" customHeight="1" x14ac:dyDescent="0.3">
      <c r="A271" s="67" t="s">
        <v>718</v>
      </c>
      <c r="B271" s="73" t="s">
        <v>23</v>
      </c>
      <c r="C271" s="73"/>
      <c r="D271" s="73"/>
      <c r="E271" s="30" t="s">
        <v>24</v>
      </c>
      <c r="F271" s="58" t="s">
        <v>11</v>
      </c>
      <c r="G271" s="3">
        <v>1639800</v>
      </c>
      <c r="H271" s="3">
        <v>1</v>
      </c>
      <c r="I271" s="3">
        <f t="shared" si="8"/>
        <v>1639.8</v>
      </c>
      <c r="J271" s="22" t="s">
        <v>709</v>
      </c>
      <c r="K271" s="66"/>
    </row>
    <row r="272" spans="1:11" ht="24.75" customHeight="1" x14ac:dyDescent="0.3">
      <c r="A272" s="67" t="s">
        <v>719</v>
      </c>
      <c r="B272" s="73" t="s">
        <v>23</v>
      </c>
      <c r="C272" s="73"/>
      <c r="D272" s="73"/>
      <c r="E272" s="30" t="s">
        <v>24</v>
      </c>
      <c r="F272" s="58" t="s">
        <v>11</v>
      </c>
      <c r="G272" s="3">
        <v>7283300</v>
      </c>
      <c r="H272" s="3">
        <v>1</v>
      </c>
      <c r="I272" s="3">
        <f t="shared" si="8"/>
        <v>7283.3</v>
      </c>
      <c r="J272" s="35" t="s">
        <v>710</v>
      </c>
      <c r="K272" s="66"/>
    </row>
    <row r="273" spans="1:11" ht="24.75" customHeight="1" x14ac:dyDescent="0.3">
      <c r="A273" s="67" t="s">
        <v>720</v>
      </c>
      <c r="B273" s="73" t="s">
        <v>23</v>
      </c>
      <c r="C273" s="73"/>
      <c r="D273" s="73"/>
      <c r="E273" s="30" t="s">
        <v>24</v>
      </c>
      <c r="F273" s="58" t="s">
        <v>11</v>
      </c>
      <c r="G273" s="3">
        <v>837400</v>
      </c>
      <c r="H273" s="3">
        <v>1</v>
      </c>
      <c r="I273" s="3">
        <f t="shared" si="8"/>
        <v>837.4</v>
      </c>
      <c r="J273" s="22" t="s">
        <v>711</v>
      </c>
      <c r="K273" s="66"/>
    </row>
    <row r="274" spans="1:11" ht="24.75" customHeight="1" x14ac:dyDescent="0.3">
      <c r="A274" s="67" t="s">
        <v>836</v>
      </c>
      <c r="B274" s="73" t="s">
        <v>23</v>
      </c>
      <c r="C274" s="73"/>
      <c r="D274" s="73"/>
      <c r="E274" s="30" t="s">
        <v>24</v>
      </c>
      <c r="F274" s="58" t="s">
        <v>11</v>
      </c>
      <c r="G274" s="3">
        <v>936550</v>
      </c>
      <c r="H274" s="3">
        <v>1</v>
      </c>
      <c r="I274" s="3">
        <f t="shared" si="8"/>
        <v>936.55</v>
      </c>
      <c r="J274" s="22" t="s">
        <v>822</v>
      </c>
      <c r="K274" s="66"/>
    </row>
    <row r="275" spans="1:11" ht="24.75" customHeight="1" x14ac:dyDescent="0.3">
      <c r="A275" s="67" t="s">
        <v>837</v>
      </c>
      <c r="B275" s="73" t="s">
        <v>23</v>
      </c>
      <c r="C275" s="73"/>
      <c r="D275" s="73"/>
      <c r="E275" s="30" t="s">
        <v>24</v>
      </c>
      <c r="F275" s="58" t="s">
        <v>11</v>
      </c>
      <c r="G275" s="3">
        <v>457320</v>
      </c>
      <c r="H275" s="3">
        <v>1</v>
      </c>
      <c r="I275" s="3">
        <f t="shared" si="8"/>
        <v>457.32</v>
      </c>
      <c r="J275" s="22" t="s">
        <v>825</v>
      </c>
      <c r="K275" s="66"/>
    </row>
    <row r="276" spans="1:11" ht="24.75" customHeight="1" x14ac:dyDescent="0.3">
      <c r="A276" s="67" t="s">
        <v>838</v>
      </c>
      <c r="B276" s="73" t="s">
        <v>23</v>
      </c>
      <c r="C276" s="73"/>
      <c r="D276" s="73"/>
      <c r="E276" s="30" t="s">
        <v>24</v>
      </c>
      <c r="F276" s="58" t="s">
        <v>11</v>
      </c>
      <c r="G276" s="3">
        <v>631660</v>
      </c>
      <c r="H276" s="3">
        <v>1</v>
      </c>
      <c r="I276" s="3">
        <f t="shared" si="8"/>
        <v>631.66</v>
      </c>
      <c r="J276" s="22" t="s">
        <v>834</v>
      </c>
      <c r="K276" s="66"/>
    </row>
    <row r="277" spans="1:11" ht="24.75" customHeight="1" x14ac:dyDescent="0.3">
      <c r="A277" s="67" t="s">
        <v>839</v>
      </c>
      <c r="B277" s="73" t="s">
        <v>23</v>
      </c>
      <c r="C277" s="73"/>
      <c r="D277" s="73"/>
      <c r="E277" s="30" t="s">
        <v>24</v>
      </c>
      <c r="F277" s="58" t="s">
        <v>11</v>
      </c>
      <c r="G277" s="3">
        <v>488000</v>
      </c>
      <c r="H277" s="3">
        <v>1</v>
      </c>
      <c r="I277" s="3">
        <f t="shared" si="8"/>
        <v>488</v>
      </c>
      <c r="J277" s="22" t="s">
        <v>835</v>
      </c>
      <c r="K277" s="66"/>
    </row>
    <row r="278" spans="1:11" ht="24.75" customHeight="1" x14ac:dyDescent="0.3">
      <c r="A278" s="67" t="s">
        <v>840</v>
      </c>
      <c r="B278" s="73" t="s">
        <v>23</v>
      </c>
      <c r="C278" s="73"/>
      <c r="D278" s="73"/>
      <c r="E278" s="30" t="s">
        <v>24</v>
      </c>
      <c r="F278" s="58" t="s">
        <v>11</v>
      </c>
      <c r="G278" s="3">
        <v>374200</v>
      </c>
      <c r="H278" s="3">
        <v>1</v>
      </c>
      <c r="I278" s="3">
        <f t="shared" si="8"/>
        <v>374.2</v>
      </c>
      <c r="J278" s="22" t="s">
        <v>821</v>
      </c>
      <c r="K278" s="66"/>
    </row>
    <row r="279" spans="1:11" ht="24.75" customHeight="1" x14ac:dyDescent="0.3">
      <c r="A279" s="67" t="s">
        <v>842</v>
      </c>
      <c r="B279" s="73" t="s">
        <v>641</v>
      </c>
      <c r="C279" s="73"/>
      <c r="D279" s="73"/>
      <c r="E279" s="30" t="s">
        <v>31</v>
      </c>
      <c r="F279" s="58" t="s">
        <v>11</v>
      </c>
      <c r="G279" s="3">
        <v>25000000</v>
      </c>
      <c r="H279" s="3">
        <v>1</v>
      </c>
      <c r="I279" s="3">
        <f t="shared" si="8"/>
        <v>25000</v>
      </c>
      <c r="J279" s="22" t="s">
        <v>845</v>
      </c>
      <c r="K279" s="66"/>
    </row>
    <row r="280" spans="1:11" ht="24.75" customHeight="1" x14ac:dyDescent="0.3">
      <c r="A280" s="67" t="s">
        <v>843</v>
      </c>
      <c r="B280" s="73" t="s">
        <v>641</v>
      </c>
      <c r="C280" s="73"/>
      <c r="D280" s="73"/>
      <c r="E280" s="30" t="s">
        <v>31</v>
      </c>
      <c r="F280" s="58" t="s">
        <v>11</v>
      </c>
      <c r="G280" s="3">
        <v>6600000</v>
      </c>
      <c r="H280" s="3">
        <v>1</v>
      </c>
      <c r="I280" s="3">
        <f t="shared" si="8"/>
        <v>6600</v>
      </c>
      <c r="J280" s="22" t="s">
        <v>844</v>
      </c>
      <c r="K280" s="66"/>
    </row>
    <row r="281" spans="1:11" ht="22.5" customHeight="1" x14ac:dyDescent="0.3">
      <c r="A281" s="68" t="s">
        <v>240</v>
      </c>
      <c r="B281" s="13" t="s">
        <v>60</v>
      </c>
      <c r="C281" s="13" t="s">
        <v>241</v>
      </c>
      <c r="D281" s="86" t="s">
        <v>242</v>
      </c>
      <c r="E281" s="86"/>
      <c r="F281" s="86"/>
      <c r="G281" s="86"/>
      <c r="H281" s="86"/>
      <c r="I281" s="2">
        <f>I282</f>
        <v>110141.29999999999</v>
      </c>
      <c r="J281" s="22"/>
      <c r="K281" s="66">
        <v>900001005579</v>
      </c>
    </row>
    <row r="282" spans="1:11" ht="26.25" customHeight="1" x14ac:dyDescent="0.3">
      <c r="A282" s="68" t="s">
        <v>243</v>
      </c>
      <c r="B282" s="86" t="s">
        <v>244</v>
      </c>
      <c r="C282" s="86"/>
      <c r="D282" s="86"/>
      <c r="E282" s="86"/>
      <c r="F282" s="86"/>
      <c r="G282" s="86"/>
      <c r="H282" s="86"/>
      <c r="I282" s="2">
        <f>I283+I285</f>
        <v>110141.29999999999</v>
      </c>
      <c r="J282" s="22"/>
      <c r="K282" s="66"/>
    </row>
    <row r="283" spans="1:11" ht="18.75" customHeight="1" x14ac:dyDescent="0.3">
      <c r="A283" s="67" t="s">
        <v>6</v>
      </c>
      <c r="B283" s="73" t="s">
        <v>7</v>
      </c>
      <c r="C283" s="73"/>
      <c r="D283" s="73"/>
      <c r="E283" s="4" t="s">
        <v>6</v>
      </c>
      <c r="F283" s="58" t="s">
        <v>6</v>
      </c>
      <c r="G283" s="4" t="s">
        <v>6</v>
      </c>
      <c r="H283" s="4" t="s">
        <v>6</v>
      </c>
      <c r="I283" s="3">
        <f>I284</f>
        <v>109526.39999999999</v>
      </c>
      <c r="J283" s="22"/>
      <c r="K283" s="66"/>
    </row>
    <row r="284" spans="1:11" ht="23.25" customHeight="1" x14ac:dyDescent="0.3">
      <c r="A284" s="67" t="s">
        <v>245</v>
      </c>
      <c r="B284" s="73" t="s">
        <v>246</v>
      </c>
      <c r="C284" s="73"/>
      <c r="D284" s="73"/>
      <c r="E284" s="4" t="s">
        <v>10</v>
      </c>
      <c r="F284" s="58" t="s">
        <v>11</v>
      </c>
      <c r="G284" s="3">
        <f>135544400-26018000</f>
        <v>109526400</v>
      </c>
      <c r="H284" s="3">
        <v>1</v>
      </c>
      <c r="I284" s="3">
        <f>G284*H284/1000</f>
        <v>109526.39999999999</v>
      </c>
      <c r="J284" s="34" t="s">
        <v>351</v>
      </c>
      <c r="K284" s="66"/>
    </row>
    <row r="285" spans="1:11" ht="18" customHeight="1" x14ac:dyDescent="0.3">
      <c r="A285" s="67" t="s">
        <v>6</v>
      </c>
      <c r="B285" s="73" t="s">
        <v>12</v>
      </c>
      <c r="C285" s="73"/>
      <c r="D285" s="73"/>
      <c r="E285" s="4" t="s">
        <v>6</v>
      </c>
      <c r="F285" s="58" t="s">
        <v>6</v>
      </c>
      <c r="G285" s="4" t="s">
        <v>6</v>
      </c>
      <c r="H285" s="4" t="s">
        <v>6</v>
      </c>
      <c r="I285" s="3">
        <f>I286+I287</f>
        <v>614.9</v>
      </c>
      <c r="J285" s="34"/>
      <c r="K285" s="66"/>
    </row>
    <row r="286" spans="1:11" ht="27.75" customHeight="1" x14ac:dyDescent="0.3">
      <c r="A286" s="67" t="s">
        <v>20</v>
      </c>
      <c r="B286" s="73" t="s">
        <v>21</v>
      </c>
      <c r="C286" s="73"/>
      <c r="D286" s="73"/>
      <c r="E286" s="4" t="s">
        <v>31</v>
      </c>
      <c r="F286" s="58" t="s">
        <v>11</v>
      </c>
      <c r="G286" s="3">
        <f>1698200-1650300</f>
        <v>47900</v>
      </c>
      <c r="H286" s="3">
        <v>1</v>
      </c>
      <c r="I286" s="3">
        <f>G286*H286/1000</f>
        <v>47.9</v>
      </c>
      <c r="J286" s="34" t="s">
        <v>351</v>
      </c>
      <c r="K286" s="66"/>
    </row>
    <row r="287" spans="1:11" ht="29.25" customHeight="1" x14ac:dyDescent="0.3">
      <c r="A287" s="67" t="s">
        <v>22</v>
      </c>
      <c r="B287" s="73" t="s">
        <v>23</v>
      </c>
      <c r="C287" s="73"/>
      <c r="D287" s="73"/>
      <c r="E287" s="4" t="s">
        <v>24</v>
      </c>
      <c r="F287" s="58" t="s">
        <v>11</v>
      </c>
      <c r="G287" s="3">
        <f>874100-307100</f>
        <v>567000</v>
      </c>
      <c r="H287" s="3">
        <v>1</v>
      </c>
      <c r="I287" s="3">
        <f>G287*H287/1000</f>
        <v>567</v>
      </c>
      <c r="J287" s="34" t="s">
        <v>351</v>
      </c>
      <c r="K287" s="66"/>
    </row>
    <row r="288" spans="1:11" ht="33.75" customHeight="1" x14ac:dyDescent="0.3">
      <c r="A288" s="68" t="s">
        <v>247</v>
      </c>
      <c r="B288" s="13" t="s">
        <v>64</v>
      </c>
      <c r="C288" s="13" t="s">
        <v>2</v>
      </c>
      <c r="D288" s="86" t="s">
        <v>248</v>
      </c>
      <c r="E288" s="86"/>
      <c r="F288" s="86"/>
      <c r="G288" s="86"/>
      <c r="H288" s="86"/>
      <c r="I288" s="2">
        <f>I289</f>
        <v>139293.20000000001</v>
      </c>
      <c r="J288" s="22"/>
      <c r="K288" s="66">
        <v>900001005702</v>
      </c>
    </row>
    <row r="289" spans="1:44" ht="22.5" customHeight="1" x14ac:dyDescent="0.3">
      <c r="A289" s="68" t="s">
        <v>249</v>
      </c>
      <c r="B289" s="73" t="s">
        <v>250</v>
      </c>
      <c r="C289" s="73"/>
      <c r="D289" s="73"/>
      <c r="E289" s="73"/>
      <c r="F289" s="73"/>
      <c r="G289" s="73"/>
      <c r="H289" s="73"/>
      <c r="I289" s="2">
        <f>I290+I292</f>
        <v>139293.20000000001</v>
      </c>
      <c r="J289" s="22"/>
      <c r="K289" s="66"/>
    </row>
    <row r="290" spans="1:44" ht="17.25" customHeight="1" x14ac:dyDescent="0.3">
      <c r="A290" s="67" t="s">
        <v>6</v>
      </c>
      <c r="B290" s="73" t="s">
        <v>7</v>
      </c>
      <c r="C290" s="73"/>
      <c r="D290" s="73"/>
      <c r="E290" s="4" t="s">
        <v>6</v>
      </c>
      <c r="F290" s="58" t="s">
        <v>6</v>
      </c>
      <c r="G290" s="4" t="s">
        <v>6</v>
      </c>
      <c r="H290" s="4" t="s">
        <v>6</v>
      </c>
      <c r="I290" s="3">
        <f>I291</f>
        <v>101474</v>
      </c>
      <c r="J290" s="22"/>
      <c r="K290" s="66"/>
    </row>
    <row r="291" spans="1:44" ht="23.25" customHeight="1" x14ac:dyDescent="0.3">
      <c r="A291" s="67" t="s">
        <v>251</v>
      </c>
      <c r="B291" s="73" t="s">
        <v>252</v>
      </c>
      <c r="C291" s="73"/>
      <c r="D291" s="73"/>
      <c r="E291" s="4" t="s">
        <v>10</v>
      </c>
      <c r="F291" s="58" t="s">
        <v>11</v>
      </c>
      <c r="G291" s="3">
        <f>257592600-156118600</f>
        <v>101474000</v>
      </c>
      <c r="H291" s="3">
        <v>1</v>
      </c>
      <c r="I291" s="3">
        <f>G291*H291/1000</f>
        <v>101474</v>
      </c>
      <c r="J291" s="35" t="s">
        <v>449</v>
      </c>
      <c r="K291" s="66"/>
    </row>
    <row r="292" spans="1:44" ht="18" customHeight="1" x14ac:dyDescent="0.3">
      <c r="A292" s="67" t="s">
        <v>6</v>
      </c>
      <c r="B292" s="73" t="s">
        <v>12</v>
      </c>
      <c r="C292" s="73"/>
      <c r="D292" s="73"/>
      <c r="E292" s="15" t="s">
        <v>6</v>
      </c>
      <c r="F292" s="58" t="s">
        <v>6</v>
      </c>
      <c r="G292" s="15" t="s">
        <v>6</v>
      </c>
      <c r="H292" s="15" t="s">
        <v>6</v>
      </c>
      <c r="I292" s="3">
        <f>SUM(I293:I306)</f>
        <v>37819.200000000004</v>
      </c>
      <c r="J292" s="35"/>
      <c r="K292" s="66"/>
    </row>
    <row r="293" spans="1:44" customFormat="1" ht="26.25" customHeight="1" x14ac:dyDescent="0.25">
      <c r="A293" s="67" t="s">
        <v>640</v>
      </c>
      <c r="B293" s="73" t="s">
        <v>641</v>
      </c>
      <c r="C293" s="73"/>
      <c r="D293" s="73"/>
      <c r="E293" s="24" t="s">
        <v>31</v>
      </c>
      <c r="F293" s="58" t="s">
        <v>11</v>
      </c>
      <c r="G293" s="24">
        <v>10200000</v>
      </c>
      <c r="H293" s="3">
        <v>1</v>
      </c>
      <c r="I293" s="3">
        <f t="shared" ref="I293:I306" si="9">G293*H293/1000</f>
        <v>10200</v>
      </c>
      <c r="J293" s="22" t="s">
        <v>642</v>
      </c>
      <c r="K293" s="6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</row>
    <row r="294" spans="1:44" customFormat="1" ht="26.25" customHeight="1" x14ac:dyDescent="0.25">
      <c r="A294" s="67" t="s">
        <v>643</v>
      </c>
      <c r="B294" s="73" t="s">
        <v>641</v>
      </c>
      <c r="C294" s="73"/>
      <c r="D294" s="73"/>
      <c r="E294" s="24" t="s">
        <v>31</v>
      </c>
      <c r="F294" s="58" t="s">
        <v>11</v>
      </c>
      <c r="G294" s="24">
        <v>12360000</v>
      </c>
      <c r="H294" s="3">
        <v>1</v>
      </c>
      <c r="I294" s="3">
        <f t="shared" si="9"/>
        <v>12360</v>
      </c>
      <c r="J294" s="22" t="s">
        <v>644</v>
      </c>
      <c r="K294" s="6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</row>
    <row r="295" spans="1:44" customFormat="1" ht="26.25" customHeight="1" x14ac:dyDescent="0.25">
      <c r="A295" s="67" t="s">
        <v>645</v>
      </c>
      <c r="B295" s="73" t="s">
        <v>641</v>
      </c>
      <c r="C295" s="73"/>
      <c r="D295" s="73"/>
      <c r="E295" s="24" t="s">
        <v>31</v>
      </c>
      <c r="F295" s="58" t="s">
        <v>11</v>
      </c>
      <c r="G295" s="24">
        <v>9360000</v>
      </c>
      <c r="H295" s="3">
        <v>1</v>
      </c>
      <c r="I295" s="3">
        <f t="shared" si="9"/>
        <v>9360</v>
      </c>
      <c r="J295" s="22" t="s">
        <v>646</v>
      </c>
      <c r="K295" s="6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</row>
    <row r="296" spans="1:44" ht="18.75" customHeight="1" x14ac:dyDescent="0.3">
      <c r="A296" s="67" t="s">
        <v>649</v>
      </c>
      <c r="B296" s="73" t="s">
        <v>407</v>
      </c>
      <c r="C296" s="73"/>
      <c r="D296" s="73"/>
      <c r="E296" s="24" t="s">
        <v>31</v>
      </c>
      <c r="F296" s="58" t="s">
        <v>11</v>
      </c>
      <c r="G296" s="3">
        <v>400000</v>
      </c>
      <c r="H296" s="3">
        <v>1</v>
      </c>
      <c r="I296" s="3">
        <f t="shared" si="9"/>
        <v>400</v>
      </c>
      <c r="J296" s="22" t="s">
        <v>647</v>
      </c>
      <c r="K296" s="66"/>
    </row>
    <row r="297" spans="1:44" ht="18.75" customHeight="1" x14ac:dyDescent="0.3">
      <c r="A297" s="67" t="s">
        <v>650</v>
      </c>
      <c r="B297" s="73" t="s">
        <v>407</v>
      </c>
      <c r="C297" s="73"/>
      <c r="D297" s="73"/>
      <c r="E297" s="24" t="s">
        <v>31</v>
      </c>
      <c r="F297" s="58" t="s">
        <v>11</v>
      </c>
      <c r="G297" s="3">
        <v>400000</v>
      </c>
      <c r="H297" s="3">
        <v>1</v>
      </c>
      <c r="I297" s="3">
        <f t="shared" si="9"/>
        <v>400</v>
      </c>
      <c r="J297" s="22" t="s">
        <v>648</v>
      </c>
      <c r="K297" s="66"/>
    </row>
    <row r="298" spans="1:44" ht="18.75" customHeight="1" x14ac:dyDescent="0.3">
      <c r="A298" s="67" t="s">
        <v>654</v>
      </c>
      <c r="B298" s="73" t="s">
        <v>407</v>
      </c>
      <c r="C298" s="73"/>
      <c r="D298" s="73"/>
      <c r="E298" s="24" t="s">
        <v>31</v>
      </c>
      <c r="F298" s="58" t="s">
        <v>11</v>
      </c>
      <c r="G298" s="3">
        <v>600000</v>
      </c>
      <c r="H298" s="3">
        <v>1</v>
      </c>
      <c r="I298" s="3">
        <f t="shared" si="9"/>
        <v>600</v>
      </c>
      <c r="J298" s="22" t="s">
        <v>651</v>
      </c>
      <c r="K298" s="66"/>
    </row>
    <row r="299" spans="1:44" ht="18.75" customHeight="1" x14ac:dyDescent="0.3">
      <c r="A299" s="67" t="s">
        <v>655</v>
      </c>
      <c r="B299" s="73" t="s">
        <v>407</v>
      </c>
      <c r="C299" s="73"/>
      <c r="D299" s="73"/>
      <c r="E299" s="24" t="s">
        <v>31</v>
      </c>
      <c r="F299" s="58" t="s">
        <v>11</v>
      </c>
      <c r="G299" s="3">
        <v>500000</v>
      </c>
      <c r="H299" s="3">
        <v>1</v>
      </c>
      <c r="I299" s="3">
        <f t="shared" si="9"/>
        <v>500</v>
      </c>
      <c r="J299" s="22" t="s">
        <v>652</v>
      </c>
      <c r="K299" s="66"/>
    </row>
    <row r="300" spans="1:44" ht="18.75" customHeight="1" x14ac:dyDescent="0.3">
      <c r="A300" s="67" t="s">
        <v>656</v>
      </c>
      <c r="B300" s="73" t="s">
        <v>407</v>
      </c>
      <c r="C300" s="73"/>
      <c r="D300" s="73"/>
      <c r="E300" s="24" t="s">
        <v>31</v>
      </c>
      <c r="F300" s="58" t="s">
        <v>11</v>
      </c>
      <c r="G300" s="3">
        <v>800000</v>
      </c>
      <c r="H300" s="3">
        <v>1</v>
      </c>
      <c r="I300" s="3">
        <f t="shared" si="9"/>
        <v>800</v>
      </c>
      <c r="J300" s="22" t="s">
        <v>653</v>
      </c>
      <c r="K300" s="66"/>
    </row>
    <row r="301" spans="1:44" ht="18.75" customHeight="1" x14ac:dyDescent="0.3">
      <c r="A301" s="67" t="s">
        <v>661</v>
      </c>
      <c r="B301" s="73" t="s">
        <v>407</v>
      </c>
      <c r="C301" s="73"/>
      <c r="D301" s="73"/>
      <c r="E301" s="24" t="s">
        <v>31</v>
      </c>
      <c r="F301" s="58" t="s">
        <v>11</v>
      </c>
      <c r="G301" s="3">
        <v>400000</v>
      </c>
      <c r="H301" s="3">
        <v>1</v>
      </c>
      <c r="I301" s="3">
        <f t="shared" si="9"/>
        <v>400</v>
      </c>
      <c r="J301" s="22" t="s">
        <v>657</v>
      </c>
      <c r="K301" s="66"/>
    </row>
    <row r="302" spans="1:44" ht="18.75" customHeight="1" x14ac:dyDescent="0.3">
      <c r="A302" s="67" t="s">
        <v>662</v>
      </c>
      <c r="B302" s="73" t="s">
        <v>407</v>
      </c>
      <c r="C302" s="73"/>
      <c r="D302" s="73"/>
      <c r="E302" s="24" t="s">
        <v>31</v>
      </c>
      <c r="F302" s="58" t="s">
        <v>11</v>
      </c>
      <c r="G302" s="3">
        <v>600000</v>
      </c>
      <c r="H302" s="3">
        <v>1</v>
      </c>
      <c r="I302" s="3">
        <f t="shared" si="9"/>
        <v>600</v>
      </c>
      <c r="J302" s="22" t="s">
        <v>658</v>
      </c>
      <c r="K302" s="66"/>
    </row>
    <row r="303" spans="1:44" ht="18.75" customHeight="1" x14ac:dyDescent="0.3">
      <c r="A303" s="67" t="s">
        <v>663</v>
      </c>
      <c r="B303" s="73" t="s">
        <v>407</v>
      </c>
      <c r="C303" s="73"/>
      <c r="D303" s="73"/>
      <c r="E303" s="24" t="s">
        <v>31</v>
      </c>
      <c r="F303" s="58" t="s">
        <v>11</v>
      </c>
      <c r="G303" s="3">
        <v>400000</v>
      </c>
      <c r="H303" s="3">
        <v>1</v>
      </c>
      <c r="I303" s="3">
        <f t="shared" si="9"/>
        <v>400</v>
      </c>
      <c r="J303" s="22" t="s">
        <v>659</v>
      </c>
      <c r="K303" s="66"/>
    </row>
    <row r="304" spans="1:44" ht="27.75" customHeight="1" x14ac:dyDescent="0.3">
      <c r="A304" s="67" t="s">
        <v>450</v>
      </c>
      <c r="B304" s="73" t="s">
        <v>21</v>
      </c>
      <c r="C304" s="73"/>
      <c r="D304" s="73"/>
      <c r="E304" s="15" t="s">
        <v>31</v>
      </c>
      <c r="F304" s="58" t="s">
        <v>11</v>
      </c>
      <c r="G304" s="3">
        <v>287800</v>
      </c>
      <c r="H304" s="3">
        <v>1</v>
      </c>
      <c r="I304" s="3">
        <f t="shared" si="9"/>
        <v>287.8</v>
      </c>
      <c r="J304" s="35" t="s">
        <v>449</v>
      </c>
      <c r="K304" s="66"/>
    </row>
    <row r="305" spans="1:11" s="27" customFormat="1" ht="26.25" customHeight="1" x14ac:dyDescent="0.3">
      <c r="A305" s="52" t="s">
        <v>682</v>
      </c>
      <c r="B305" s="88" t="s">
        <v>23</v>
      </c>
      <c r="C305" s="88"/>
      <c r="D305" s="88"/>
      <c r="E305" s="9" t="s">
        <v>24</v>
      </c>
      <c r="F305" s="59" t="s">
        <v>11</v>
      </c>
      <c r="G305" s="3">
        <f>1511400-1511400</f>
        <v>0</v>
      </c>
      <c r="H305" s="3">
        <v>1</v>
      </c>
      <c r="I305" s="3">
        <f t="shared" si="9"/>
        <v>0</v>
      </c>
      <c r="J305" s="36" t="s">
        <v>449</v>
      </c>
      <c r="K305" s="66"/>
    </row>
    <row r="306" spans="1:11" ht="25.5" customHeight="1" x14ac:dyDescent="0.3">
      <c r="A306" s="67" t="s">
        <v>660</v>
      </c>
      <c r="B306" s="73" t="s">
        <v>23</v>
      </c>
      <c r="C306" s="73"/>
      <c r="D306" s="73"/>
      <c r="E306" s="15" t="s">
        <v>24</v>
      </c>
      <c r="F306" s="58" t="s">
        <v>11</v>
      </c>
      <c r="G306" s="3">
        <v>1511400</v>
      </c>
      <c r="H306" s="3">
        <v>1</v>
      </c>
      <c r="I306" s="3">
        <f t="shared" si="9"/>
        <v>1511.4</v>
      </c>
      <c r="J306" s="35" t="s">
        <v>449</v>
      </c>
      <c r="K306" s="66"/>
    </row>
    <row r="307" spans="1:11" ht="35.25" customHeight="1" x14ac:dyDescent="0.3">
      <c r="A307" s="68" t="s">
        <v>253</v>
      </c>
      <c r="B307" s="86" t="s">
        <v>254</v>
      </c>
      <c r="C307" s="86"/>
      <c r="D307" s="86"/>
      <c r="E307" s="86"/>
      <c r="F307" s="86"/>
      <c r="G307" s="86"/>
      <c r="H307" s="86"/>
      <c r="I307" s="49">
        <f>I308+I313</f>
        <v>825767.09999999986</v>
      </c>
      <c r="J307" s="22"/>
      <c r="K307" s="66">
        <v>900001005645</v>
      </c>
    </row>
    <row r="308" spans="1:11" ht="16.5" customHeight="1" x14ac:dyDescent="0.3">
      <c r="A308" s="67" t="s">
        <v>6</v>
      </c>
      <c r="B308" s="73" t="s">
        <v>7</v>
      </c>
      <c r="C308" s="73"/>
      <c r="D308" s="73"/>
      <c r="E308" s="4" t="s">
        <v>6</v>
      </c>
      <c r="F308" s="58" t="s">
        <v>6</v>
      </c>
      <c r="G308" s="4" t="s">
        <v>6</v>
      </c>
      <c r="H308" s="4" t="s">
        <v>6</v>
      </c>
      <c r="I308" s="3">
        <f>SUM(I309:I312)</f>
        <v>774804.09999999986</v>
      </c>
      <c r="J308" s="22"/>
      <c r="K308" s="66"/>
    </row>
    <row r="309" spans="1:11" ht="18.75" customHeight="1" x14ac:dyDescent="0.3">
      <c r="A309" s="67" t="s">
        <v>231</v>
      </c>
      <c r="B309" s="73" t="s">
        <v>232</v>
      </c>
      <c r="C309" s="73"/>
      <c r="D309" s="73"/>
      <c r="E309" s="4" t="s">
        <v>10</v>
      </c>
      <c r="F309" s="58" t="s">
        <v>11</v>
      </c>
      <c r="G309" s="3">
        <f>725128600-725128600</f>
        <v>0</v>
      </c>
      <c r="H309" s="3">
        <v>0</v>
      </c>
      <c r="I309" s="3">
        <f>G309*H309/1000</f>
        <v>0</v>
      </c>
      <c r="J309" s="22"/>
      <c r="K309" s="66"/>
    </row>
    <row r="310" spans="1:11" ht="21.75" customHeight="1" x14ac:dyDescent="0.3">
      <c r="A310" s="67" t="s">
        <v>233</v>
      </c>
      <c r="B310" s="73" t="s">
        <v>232</v>
      </c>
      <c r="C310" s="73"/>
      <c r="D310" s="73"/>
      <c r="E310" s="4" t="s">
        <v>56</v>
      </c>
      <c r="F310" s="58" t="s">
        <v>11</v>
      </c>
      <c r="G310" s="3">
        <f>423196000+139139200</f>
        <v>562335200</v>
      </c>
      <c r="H310" s="3">
        <v>1</v>
      </c>
      <c r="I310" s="3">
        <f>G310*H310/1000</f>
        <v>562335.19999999995</v>
      </c>
      <c r="J310" s="35" t="s">
        <v>352</v>
      </c>
      <c r="K310" s="66"/>
    </row>
    <row r="311" spans="1:11" ht="21.75" customHeight="1" x14ac:dyDescent="0.3">
      <c r="A311" s="67" t="s">
        <v>354</v>
      </c>
      <c r="B311" s="73" t="s">
        <v>353</v>
      </c>
      <c r="C311" s="73"/>
      <c r="D311" s="73"/>
      <c r="E311" s="15" t="s">
        <v>10</v>
      </c>
      <c r="F311" s="58" t="s">
        <v>11</v>
      </c>
      <c r="G311" s="3">
        <v>32385200</v>
      </c>
      <c r="H311" s="3">
        <v>1</v>
      </c>
      <c r="I311" s="3">
        <f>G311*H311/1000</f>
        <v>32385.200000000001</v>
      </c>
      <c r="J311" s="35" t="s">
        <v>355</v>
      </c>
      <c r="K311" s="66"/>
    </row>
    <row r="312" spans="1:11" ht="21.75" customHeight="1" x14ac:dyDescent="0.3">
      <c r="A312" s="67" t="s">
        <v>356</v>
      </c>
      <c r="B312" s="73" t="s">
        <v>353</v>
      </c>
      <c r="C312" s="73"/>
      <c r="D312" s="73"/>
      <c r="E312" s="15" t="s">
        <v>10</v>
      </c>
      <c r="F312" s="58" t="s">
        <v>11</v>
      </c>
      <c r="G312" s="3">
        <v>180083700</v>
      </c>
      <c r="H312" s="3">
        <v>1</v>
      </c>
      <c r="I312" s="3">
        <f t="shared" ref="I312:I319" si="10">G312*H312/1000</f>
        <v>180083.7</v>
      </c>
      <c r="J312" s="35" t="s">
        <v>357</v>
      </c>
      <c r="K312" s="66"/>
    </row>
    <row r="313" spans="1:11" ht="18.75" customHeight="1" x14ac:dyDescent="0.3">
      <c r="A313" s="67" t="s">
        <v>6</v>
      </c>
      <c r="B313" s="73" t="s">
        <v>12</v>
      </c>
      <c r="C313" s="73"/>
      <c r="D313" s="73"/>
      <c r="E313" s="4" t="s">
        <v>6</v>
      </c>
      <c r="F313" s="58" t="s">
        <v>6</v>
      </c>
      <c r="G313" s="4" t="s">
        <v>6</v>
      </c>
      <c r="H313" s="4" t="s">
        <v>6</v>
      </c>
      <c r="I313" s="3">
        <f>SUM(I314:I322)</f>
        <v>50963</v>
      </c>
      <c r="J313" s="22"/>
      <c r="K313" s="66"/>
    </row>
    <row r="314" spans="1:11" ht="24.75" customHeight="1" x14ac:dyDescent="0.3">
      <c r="A314" s="67" t="s">
        <v>358</v>
      </c>
      <c r="B314" s="73" t="s">
        <v>282</v>
      </c>
      <c r="C314" s="73"/>
      <c r="D314" s="73"/>
      <c r="E314" s="9" t="s">
        <v>283</v>
      </c>
      <c r="F314" s="58" t="s">
        <v>11</v>
      </c>
      <c r="G314" s="16">
        <v>17677600</v>
      </c>
      <c r="H314" s="3">
        <v>1</v>
      </c>
      <c r="I314" s="3">
        <f t="shared" si="10"/>
        <v>17677.599999999999</v>
      </c>
      <c r="J314" s="35" t="s">
        <v>352</v>
      </c>
      <c r="K314" s="66"/>
    </row>
    <row r="315" spans="1:11" ht="24.75" customHeight="1" x14ac:dyDescent="0.3">
      <c r="A315" s="67" t="s">
        <v>359</v>
      </c>
      <c r="B315" s="73" t="s">
        <v>282</v>
      </c>
      <c r="C315" s="73"/>
      <c r="D315" s="73"/>
      <c r="E315" s="9" t="s">
        <v>283</v>
      </c>
      <c r="F315" s="58" t="s">
        <v>11</v>
      </c>
      <c r="G315" s="16">
        <v>678000</v>
      </c>
      <c r="H315" s="3">
        <v>1</v>
      </c>
      <c r="I315" s="3">
        <f t="shared" si="10"/>
        <v>678</v>
      </c>
      <c r="J315" s="35" t="s">
        <v>355</v>
      </c>
      <c r="K315" s="66"/>
    </row>
    <row r="316" spans="1:11" ht="24.75" customHeight="1" x14ac:dyDescent="0.3">
      <c r="A316" s="67" t="s">
        <v>360</v>
      </c>
      <c r="B316" s="73" t="s">
        <v>282</v>
      </c>
      <c r="C316" s="73"/>
      <c r="D316" s="73"/>
      <c r="E316" s="9" t="s">
        <v>283</v>
      </c>
      <c r="F316" s="58" t="s">
        <v>11</v>
      </c>
      <c r="G316" s="16">
        <v>1182900</v>
      </c>
      <c r="H316" s="3">
        <v>1</v>
      </c>
      <c r="I316" s="3">
        <f t="shared" si="10"/>
        <v>1182.9000000000001</v>
      </c>
      <c r="J316" s="35" t="s">
        <v>357</v>
      </c>
      <c r="K316" s="66"/>
    </row>
    <row r="317" spans="1:11" ht="24.75" customHeight="1" x14ac:dyDescent="0.3">
      <c r="A317" s="67" t="s">
        <v>361</v>
      </c>
      <c r="B317" s="73" t="s">
        <v>23</v>
      </c>
      <c r="C317" s="73"/>
      <c r="D317" s="73"/>
      <c r="E317" s="15" t="s">
        <v>24</v>
      </c>
      <c r="F317" s="58" t="s">
        <v>11</v>
      </c>
      <c r="G317" s="3">
        <v>4029400</v>
      </c>
      <c r="H317" s="3">
        <v>1</v>
      </c>
      <c r="I317" s="3">
        <f t="shared" si="10"/>
        <v>4029.4</v>
      </c>
      <c r="J317" s="35" t="s">
        <v>352</v>
      </c>
      <c r="K317" s="66"/>
    </row>
    <row r="318" spans="1:11" ht="24.75" customHeight="1" x14ac:dyDescent="0.3">
      <c r="A318" s="67" t="s">
        <v>362</v>
      </c>
      <c r="B318" s="73" t="s">
        <v>23</v>
      </c>
      <c r="C318" s="73"/>
      <c r="D318" s="73"/>
      <c r="E318" s="15" t="s">
        <v>24</v>
      </c>
      <c r="F318" s="58" t="s">
        <v>11</v>
      </c>
      <c r="G318" s="3">
        <v>339000</v>
      </c>
      <c r="H318" s="3">
        <v>1</v>
      </c>
      <c r="I318" s="3">
        <f t="shared" si="10"/>
        <v>339</v>
      </c>
      <c r="J318" s="35" t="s">
        <v>355</v>
      </c>
      <c r="K318" s="66"/>
    </row>
    <row r="319" spans="1:11" ht="24.75" customHeight="1" x14ac:dyDescent="0.3">
      <c r="A319" s="67" t="s">
        <v>363</v>
      </c>
      <c r="B319" s="73" t="s">
        <v>23</v>
      </c>
      <c r="C319" s="73"/>
      <c r="D319" s="73"/>
      <c r="E319" s="15" t="s">
        <v>24</v>
      </c>
      <c r="F319" s="58" t="s">
        <v>11</v>
      </c>
      <c r="G319" s="3">
        <v>1406700</v>
      </c>
      <c r="H319" s="3">
        <v>1</v>
      </c>
      <c r="I319" s="3">
        <f t="shared" si="10"/>
        <v>1406.7</v>
      </c>
      <c r="J319" s="35" t="s">
        <v>357</v>
      </c>
      <c r="K319" s="66"/>
    </row>
    <row r="320" spans="1:11" ht="24.75" customHeight="1" x14ac:dyDescent="0.3">
      <c r="A320" s="67" t="s">
        <v>13</v>
      </c>
      <c r="B320" s="73" t="s">
        <v>14</v>
      </c>
      <c r="C320" s="73"/>
      <c r="D320" s="73"/>
      <c r="E320" s="4" t="s">
        <v>31</v>
      </c>
      <c r="F320" s="58" t="s">
        <v>11</v>
      </c>
      <c r="G320" s="3">
        <v>0</v>
      </c>
      <c r="H320" s="3">
        <v>0</v>
      </c>
      <c r="I320" s="3">
        <v>0</v>
      </c>
      <c r="J320" s="22"/>
      <c r="K320" s="66"/>
    </row>
    <row r="321" spans="1:11" ht="24.75" customHeight="1" x14ac:dyDescent="0.3">
      <c r="A321" s="67" t="s">
        <v>342</v>
      </c>
      <c r="B321" s="73" t="s">
        <v>14</v>
      </c>
      <c r="C321" s="73"/>
      <c r="D321" s="73"/>
      <c r="E321" s="15" t="s">
        <v>31</v>
      </c>
      <c r="F321" s="58" t="s">
        <v>11</v>
      </c>
      <c r="G321" s="3">
        <f>25649400-25649400</f>
        <v>0</v>
      </c>
      <c r="H321" s="3">
        <v>0</v>
      </c>
      <c r="I321" s="3">
        <f>G321*H321/1000</f>
        <v>0</v>
      </c>
      <c r="J321" s="22" t="s">
        <v>345</v>
      </c>
      <c r="K321" s="66"/>
    </row>
    <row r="322" spans="1:11" ht="24.75" customHeight="1" x14ac:dyDescent="0.3">
      <c r="A322" s="67" t="s">
        <v>861</v>
      </c>
      <c r="B322" s="73" t="s">
        <v>14</v>
      </c>
      <c r="C322" s="73"/>
      <c r="D322" s="73"/>
      <c r="E322" s="30" t="s">
        <v>31</v>
      </c>
      <c r="F322" s="58" t="s">
        <v>11</v>
      </c>
      <c r="G322" s="3">
        <v>25649400</v>
      </c>
      <c r="H322" s="3">
        <v>1</v>
      </c>
      <c r="I322" s="3">
        <f>G322*H322/1000</f>
        <v>25649.4</v>
      </c>
      <c r="J322" s="22" t="s">
        <v>345</v>
      </c>
      <c r="K322" s="66"/>
    </row>
    <row r="323" spans="1:11" ht="35.25" customHeight="1" x14ac:dyDescent="0.3">
      <c r="A323" s="68" t="s">
        <v>678</v>
      </c>
      <c r="B323" s="86" t="s">
        <v>679</v>
      </c>
      <c r="C323" s="86"/>
      <c r="D323" s="86"/>
      <c r="E323" s="86"/>
      <c r="F323" s="86"/>
      <c r="G323" s="86"/>
      <c r="H323" s="86"/>
      <c r="I323" s="2">
        <f>I324+I326</f>
        <v>383298.89999999997</v>
      </c>
      <c r="J323" s="22"/>
      <c r="K323" s="66">
        <v>900001038471</v>
      </c>
    </row>
    <row r="324" spans="1:11" ht="16.5" customHeight="1" x14ac:dyDescent="0.3">
      <c r="A324" s="67" t="s">
        <v>6</v>
      </c>
      <c r="B324" s="73" t="s">
        <v>7</v>
      </c>
      <c r="C324" s="73"/>
      <c r="D324" s="73"/>
      <c r="E324" s="25" t="s">
        <v>6</v>
      </c>
      <c r="F324" s="58" t="s">
        <v>6</v>
      </c>
      <c r="G324" s="25" t="s">
        <v>6</v>
      </c>
      <c r="H324" s="25" t="s">
        <v>6</v>
      </c>
      <c r="I324" s="3">
        <f>SUM(I325:I325)</f>
        <v>369979.6</v>
      </c>
      <c r="J324" s="22"/>
      <c r="K324" s="66"/>
    </row>
    <row r="325" spans="1:11" ht="29.25" customHeight="1" x14ac:dyDescent="0.3">
      <c r="A325" s="67" t="s">
        <v>683</v>
      </c>
      <c r="B325" s="73" t="s">
        <v>680</v>
      </c>
      <c r="C325" s="73"/>
      <c r="D325" s="73"/>
      <c r="E325" s="25" t="s">
        <v>10</v>
      </c>
      <c r="F325" s="58" t="s">
        <v>11</v>
      </c>
      <c r="G325" s="3">
        <v>369979600</v>
      </c>
      <c r="H325" s="3">
        <v>1</v>
      </c>
      <c r="I325" s="3">
        <f>G325*H325/1000</f>
        <v>369979.6</v>
      </c>
      <c r="J325" s="35" t="s">
        <v>347</v>
      </c>
      <c r="K325" s="66"/>
    </row>
    <row r="326" spans="1:11" ht="18.75" customHeight="1" x14ac:dyDescent="0.3">
      <c r="A326" s="67" t="s">
        <v>6</v>
      </c>
      <c r="B326" s="73" t="s">
        <v>12</v>
      </c>
      <c r="C326" s="73"/>
      <c r="D326" s="73"/>
      <c r="E326" s="25" t="s">
        <v>6</v>
      </c>
      <c r="F326" s="58" t="s">
        <v>6</v>
      </c>
      <c r="G326" s="25"/>
      <c r="H326" s="25" t="s">
        <v>6</v>
      </c>
      <c r="I326" s="3">
        <f>I327+I328</f>
        <v>13319.3</v>
      </c>
      <c r="J326" s="22"/>
      <c r="K326" s="66"/>
    </row>
    <row r="327" spans="1:11" ht="36" customHeight="1" x14ac:dyDescent="0.3">
      <c r="A327" s="53" t="s">
        <v>346</v>
      </c>
      <c r="B327" s="73" t="s">
        <v>282</v>
      </c>
      <c r="C327" s="73"/>
      <c r="D327" s="73"/>
      <c r="E327" s="9" t="s">
        <v>283</v>
      </c>
      <c r="F327" s="58" t="s">
        <v>11</v>
      </c>
      <c r="G327" s="28">
        <v>11099400</v>
      </c>
      <c r="H327" s="3">
        <v>1</v>
      </c>
      <c r="I327" s="3">
        <f>G327*H327/1000</f>
        <v>11099.4</v>
      </c>
      <c r="J327" s="31" t="s">
        <v>347</v>
      </c>
      <c r="K327" s="66"/>
    </row>
    <row r="328" spans="1:11" ht="26.25" customHeight="1" x14ac:dyDescent="0.3">
      <c r="A328" s="67" t="s">
        <v>681</v>
      </c>
      <c r="B328" s="73" t="s">
        <v>23</v>
      </c>
      <c r="C328" s="73"/>
      <c r="D328" s="73"/>
      <c r="E328" s="25" t="s">
        <v>24</v>
      </c>
      <c r="F328" s="58" t="s">
        <v>11</v>
      </c>
      <c r="G328" s="3">
        <v>2219900</v>
      </c>
      <c r="H328" s="3">
        <v>1</v>
      </c>
      <c r="I328" s="3">
        <f>G328*H328/1000</f>
        <v>2219.9</v>
      </c>
      <c r="J328" s="35" t="s">
        <v>347</v>
      </c>
      <c r="K328" s="66"/>
    </row>
    <row r="329" spans="1:11" ht="24" customHeight="1" x14ac:dyDescent="0.3">
      <c r="A329" s="68" t="s">
        <v>255</v>
      </c>
      <c r="B329" s="86" t="s">
        <v>256</v>
      </c>
      <c r="C329" s="86"/>
      <c r="D329" s="86"/>
      <c r="E329" s="86"/>
      <c r="F329" s="86"/>
      <c r="G329" s="86"/>
      <c r="H329" s="86"/>
      <c r="I329" s="2">
        <f>I330+I333</f>
        <v>851035.5</v>
      </c>
      <c r="J329" s="22"/>
      <c r="K329" s="66">
        <v>900001005405</v>
      </c>
    </row>
    <row r="330" spans="1:11" ht="16.5" customHeight="1" x14ac:dyDescent="0.3">
      <c r="A330" s="67" t="s">
        <v>6</v>
      </c>
      <c r="B330" s="73" t="s">
        <v>7</v>
      </c>
      <c r="C330" s="73"/>
      <c r="D330" s="73"/>
      <c r="E330" s="4" t="s">
        <v>6</v>
      </c>
      <c r="F330" s="58" t="s">
        <v>6</v>
      </c>
      <c r="G330" s="4" t="s">
        <v>6</v>
      </c>
      <c r="H330" s="4" t="s">
        <v>6</v>
      </c>
      <c r="I330" s="3">
        <f>I331+I332</f>
        <v>811519.2</v>
      </c>
      <c r="J330" s="22"/>
      <c r="K330" s="66"/>
    </row>
    <row r="331" spans="1:11" ht="20.25" customHeight="1" x14ac:dyDescent="0.3">
      <c r="A331" s="67" t="s">
        <v>54</v>
      </c>
      <c r="B331" s="73" t="s">
        <v>55</v>
      </c>
      <c r="C331" s="73"/>
      <c r="D331" s="73"/>
      <c r="E331" s="4" t="s">
        <v>10</v>
      </c>
      <c r="F331" s="58" t="s">
        <v>11</v>
      </c>
      <c r="G331" s="3">
        <f>1033837200-688941400</f>
        <v>344895800</v>
      </c>
      <c r="H331" s="3">
        <v>1</v>
      </c>
      <c r="I331" s="3">
        <f>G331*H331/1000</f>
        <v>344895.8</v>
      </c>
      <c r="J331" s="22" t="s">
        <v>451</v>
      </c>
      <c r="K331" s="66"/>
    </row>
    <row r="332" spans="1:11" ht="20.25" customHeight="1" x14ac:dyDescent="0.3">
      <c r="A332" s="67" t="s">
        <v>452</v>
      </c>
      <c r="B332" s="73" t="s">
        <v>55</v>
      </c>
      <c r="C332" s="73"/>
      <c r="D332" s="73"/>
      <c r="E332" s="15" t="s">
        <v>10</v>
      </c>
      <c r="F332" s="58" t="s">
        <v>11</v>
      </c>
      <c r="G332" s="3">
        <v>466623400</v>
      </c>
      <c r="H332" s="3">
        <v>1</v>
      </c>
      <c r="I332" s="3">
        <f>G332*H332/1000</f>
        <v>466623.4</v>
      </c>
      <c r="J332" s="22" t="s">
        <v>457</v>
      </c>
      <c r="K332" s="66"/>
    </row>
    <row r="333" spans="1:11" ht="18.75" customHeight="1" x14ac:dyDescent="0.3">
      <c r="A333" s="67" t="s">
        <v>6</v>
      </c>
      <c r="B333" s="73" t="s">
        <v>12</v>
      </c>
      <c r="C333" s="73"/>
      <c r="D333" s="73"/>
      <c r="E333" s="15" t="s">
        <v>6</v>
      </c>
      <c r="F333" s="58" t="s">
        <v>6</v>
      </c>
      <c r="G333" s="15" t="s">
        <v>6</v>
      </c>
      <c r="H333" s="15" t="s">
        <v>6</v>
      </c>
      <c r="I333" s="3">
        <f>SUM(I334:I340)</f>
        <v>39516.299999999996</v>
      </c>
      <c r="J333" s="22"/>
      <c r="K333" s="66"/>
    </row>
    <row r="334" spans="1:11" ht="24.75" customHeight="1" x14ac:dyDescent="0.3">
      <c r="A334" s="67" t="s">
        <v>664</v>
      </c>
      <c r="B334" s="73" t="s">
        <v>14</v>
      </c>
      <c r="C334" s="73"/>
      <c r="D334" s="73"/>
      <c r="E334" s="24" t="s">
        <v>31</v>
      </c>
      <c r="F334" s="58" t="s">
        <v>11</v>
      </c>
      <c r="G334" s="3">
        <v>8640000</v>
      </c>
      <c r="H334" s="3">
        <v>1</v>
      </c>
      <c r="I334" s="3">
        <f t="shared" ref="I334:I340" si="11">G334*H334/1000</f>
        <v>8640</v>
      </c>
      <c r="J334" s="22" t="s">
        <v>665</v>
      </c>
      <c r="K334" s="66"/>
    </row>
    <row r="335" spans="1:11" ht="18.75" customHeight="1" x14ac:dyDescent="0.3">
      <c r="A335" s="67" t="s">
        <v>667</v>
      </c>
      <c r="B335" s="73" t="s">
        <v>407</v>
      </c>
      <c r="C335" s="73"/>
      <c r="D335" s="73"/>
      <c r="E335" s="24" t="s">
        <v>31</v>
      </c>
      <c r="F335" s="58" t="s">
        <v>11</v>
      </c>
      <c r="G335" s="3">
        <v>500000</v>
      </c>
      <c r="H335" s="3">
        <v>1</v>
      </c>
      <c r="I335" s="3">
        <f t="shared" si="11"/>
        <v>500</v>
      </c>
      <c r="J335" s="22" t="s">
        <v>666</v>
      </c>
      <c r="K335" s="66"/>
    </row>
    <row r="336" spans="1:11" ht="18.75" customHeight="1" x14ac:dyDescent="0.3">
      <c r="A336" s="67" t="s">
        <v>668</v>
      </c>
      <c r="B336" s="73" t="s">
        <v>407</v>
      </c>
      <c r="C336" s="73"/>
      <c r="D336" s="73"/>
      <c r="E336" s="24" t="s">
        <v>31</v>
      </c>
      <c r="F336" s="58" t="s">
        <v>11</v>
      </c>
      <c r="G336" s="3">
        <v>500000</v>
      </c>
      <c r="H336" s="3">
        <v>1</v>
      </c>
      <c r="I336" s="3">
        <f t="shared" si="11"/>
        <v>500</v>
      </c>
      <c r="J336" s="22" t="s">
        <v>669</v>
      </c>
      <c r="K336" s="66"/>
    </row>
    <row r="337" spans="1:11" ht="24" customHeight="1" x14ac:dyDescent="0.3">
      <c r="A337" s="67" t="s">
        <v>453</v>
      </c>
      <c r="B337" s="73" t="s">
        <v>282</v>
      </c>
      <c r="C337" s="73"/>
      <c r="D337" s="73"/>
      <c r="E337" s="9" t="s">
        <v>283</v>
      </c>
      <c r="F337" s="58" t="s">
        <v>11</v>
      </c>
      <c r="G337" s="16">
        <v>11377000</v>
      </c>
      <c r="H337" s="3">
        <v>1</v>
      </c>
      <c r="I337" s="3">
        <f t="shared" si="11"/>
        <v>11377</v>
      </c>
      <c r="J337" s="22" t="s">
        <v>451</v>
      </c>
      <c r="K337" s="66"/>
    </row>
    <row r="338" spans="1:11" ht="23.25" customHeight="1" x14ac:dyDescent="0.3">
      <c r="A338" s="67" t="s">
        <v>454</v>
      </c>
      <c r="B338" s="73" t="s">
        <v>282</v>
      </c>
      <c r="C338" s="73"/>
      <c r="D338" s="73"/>
      <c r="E338" s="9" t="s">
        <v>283</v>
      </c>
      <c r="F338" s="58" t="s">
        <v>11</v>
      </c>
      <c r="G338" s="16">
        <v>13484700</v>
      </c>
      <c r="H338" s="3">
        <v>1</v>
      </c>
      <c r="I338" s="3">
        <f t="shared" si="11"/>
        <v>13484.7</v>
      </c>
      <c r="J338" s="22" t="s">
        <v>457</v>
      </c>
      <c r="K338" s="66"/>
    </row>
    <row r="339" spans="1:11" ht="27.75" customHeight="1" x14ac:dyDescent="0.3">
      <c r="A339" s="67" t="s">
        <v>455</v>
      </c>
      <c r="B339" s="73" t="s">
        <v>23</v>
      </c>
      <c r="C339" s="73"/>
      <c r="D339" s="73"/>
      <c r="E339" s="15" t="s">
        <v>24</v>
      </c>
      <c r="F339" s="58" t="s">
        <v>11</v>
      </c>
      <c r="G339" s="3">
        <v>2360400</v>
      </c>
      <c r="H339" s="3">
        <v>1</v>
      </c>
      <c r="I339" s="3">
        <f t="shared" si="11"/>
        <v>2360.4</v>
      </c>
      <c r="J339" s="22" t="s">
        <v>451</v>
      </c>
      <c r="K339" s="66"/>
    </row>
    <row r="340" spans="1:11" ht="27.75" customHeight="1" x14ac:dyDescent="0.3">
      <c r="A340" s="67" t="s">
        <v>456</v>
      </c>
      <c r="B340" s="73" t="s">
        <v>23</v>
      </c>
      <c r="C340" s="73"/>
      <c r="D340" s="73"/>
      <c r="E340" s="15" t="s">
        <v>24</v>
      </c>
      <c r="F340" s="58" t="s">
        <v>11</v>
      </c>
      <c r="G340" s="3">
        <v>2654200</v>
      </c>
      <c r="H340" s="3">
        <v>1</v>
      </c>
      <c r="I340" s="3">
        <f t="shared" si="11"/>
        <v>2654.2</v>
      </c>
      <c r="J340" s="22" t="s">
        <v>457</v>
      </c>
      <c r="K340" s="66"/>
    </row>
    <row r="341" spans="1:11" s="14" customFormat="1" ht="21.75" customHeight="1" x14ac:dyDescent="0.3">
      <c r="A341" s="68" t="s">
        <v>257</v>
      </c>
      <c r="B341" s="86" t="s">
        <v>258</v>
      </c>
      <c r="C341" s="86"/>
      <c r="D341" s="86"/>
      <c r="E341" s="86"/>
      <c r="F341" s="86"/>
      <c r="G341" s="86"/>
      <c r="H341" s="86"/>
      <c r="I341" s="2">
        <f>I342+I345</f>
        <v>780982.6</v>
      </c>
      <c r="J341" s="37"/>
      <c r="K341" s="66">
        <v>900001005975</v>
      </c>
    </row>
    <row r="342" spans="1:11" ht="17.25" customHeight="1" x14ac:dyDescent="0.3">
      <c r="A342" s="67" t="s">
        <v>6</v>
      </c>
      <c r="B342" s="73" t="s">
        <v>7</v>
      </c>
      <c r="C342" s="73"/>
      <c r="D342" s="73"/>
      <c r="E342" s="4" t="s">
        <v>6</v>
      </c>
      <c r="F342" s="58" t="s">
        <v>6</v>
      </c>
      <c r="G342" s="4" t="s">
        <v>6</v>
      </c>
      <c r="H342" s="4" t="s">
        <v>6</v>
      </c>
      <c r="I342" s="3">
        <f>I343+I344</f>
        <v>750526.2</v>
      </c>
      <c r="J342" s="22"/>
      <c r="K342" s="66"/>
    </row>
    <row r="343" spans="1:11" ht="30" customHeight="1" x14ac:dyDescent="0.3">
      <c r="A343" s="67" t="s">
        <v>259</v>
      </c>
      <c r="B343" s="73" t="s">
        <v>260</v>
      </c>
      <c r="C343" s="73"/>
      <c r="D343" s="73"/>
      <c r="E343" s="4" t="s">
        <v>10</v>
      </c>
      <c r="F343" s="58" t="s">
        <v>11</v>
      </c>
      <c r="G343" s="3">
        <f>1073634200-695834200</f>
        <v>377800000</v>
      </c>
      <c r="H343" s="3">
        <v>1</v>
      </c>
      <c r="I343" s="3">
        <f>G343*H343/1000</f>
        <v>377800</v>
      </c>
      <c r="J343" s="35" t="s">
        <v>444</v>
      </c>
      <c r="K343" s="66"/>
    </row>
    <row r="344" spans="1:11" ht="28.5" customHeight="1" x14ac:dyDescent="0.3">
      <c r="A344" s="67" t="s">
        <v>565</v>
      </c>
      <c r="B344" s="77" t="s">
        <v>55</v>
      </c>
      <c r="C344" s="78"/>
      <c r="D344" s="79"/>
      <c r="E344" s="15" t="s">
        <v>10</v>
      </c>
      <c r="F344" s="58" t="s">
        <v>11</v>
      </c>
      <c r="G344" s="3">
        <v>372726200</v>
      </c>
      <c r="H344" s="3">
        <v>1</v>
      </c>
      <c r="I344" s="3">
        <f>G344*H344/1000</f>
        <v>372726.2</v>
      </c>
      <c r="J344" s="35" t="s">
        <v>445</v>
      </c>
      <c r="K344" s="66"/>
    </row>
    <row r="345" spans="1:11" ht="18.75" customHeight="1" x14ac:dyDescent="0.3">
      <c r="A345" s="67" t="s">
        <v>6</v>
      </c>
      <c r="B345" s="73" t="s">
        <v>12</v>
      </c>
      <c r="C345" s="73"/>
      <c r="D345" s="73"/>
      <c r="E345" s="15" t="s">
        <v>6</v>
      </c>
      <c r="F345" s="58" t="s">
        <v>6</v>
      </c>
      <c r="G345" s="15" t="s">
        <v>6</v>
      </c>
      <c r="H345" s="15" t="s">
        <v>6</v>
      </c>
      <c r="I345" s="3">
        <f>I346+I347+I348+I349</f>
        <v>30456.400000000001</v>
      </c>
      <c r="J345" s="35"/>
      <c r="K345" s="66"/>
    </row>
    <row r="346" spans="1:11" ht="23.25" customHeight="1" x14ac:dyDescent="0.3">
      <c r="A346" s="67" t="s">
        <v>563</v>
      </c>
      <c r="B346" s="73" t="s">
        <v>282</v>
      </c>
      <c r="C346" s="73"/>
      <c r="D346" s="73"/>
      <c r="E346" s="9" t="s">
        <v>283</v>
      </c>
      <c r="F346" s="58" t="s">
        <v>11</v>
      </c>
      <c r="G346" s="16">
        <v>11163700</v>
      </c>
      <c r="H346" s="3">
        <v>1</v>
      </c>
      <c r="I346" s="3">
        <f>G346*H346/1000</f>
        <v>11163.7</v>
      </c>
      <c r="J346" s="35" t="s">
        <v>445</v>
      </c>
      <c r="K346" s="66"/>
    </row>
    <row r="347" spans="1:11" ht="23.25" customHeight="1" x14ac:dyDescent="0.3">
      <c r="A347" s="67" t="s">
        <v>446</v>
      </c>
      <c r="B347" s="73" t="s">
        <v>282</v>
      </c>
      <c r="C347" s="73"/>
      <c r="D347" s="73"/>
      <c r="E347" s="9" t="s">
        <v>283</v>
      </c>
      <c r="F347" s="58" t="s">
        <v>11</v>
      </c>
      <c r="G347" s="16">
        <v>14524000</v>
      </c>
      <c r="H347" s="3">
        <v>1</v>
      </c>
      <c r="I347" s="3">
        <f>G347*H347/1000</f>
        <v>14524</v>
      </c>
      <c r="J347" s="35" t="s">
        <v>444</v>
      </c>
      <c r="K347" s="66"/>
    </row>
    <row r="348" spans="1:11" ht="32.25" customHeight="1" x14ac:dyDescent="0.3">
      <c r="A348" s="67" t="s">
        <v>447</v>
      </c>
      <c r="B348" s="73" t="s">
        <v>23</v>
      </c>
      <c r="C348" s="73"/>
      <c r="D348" s="73"/>
      <c r="E348" s="15" t="s">
        <v>24</v>
      </c>
      <c r="F348" s="58" t="s">
        <v>11</v>
      </c>
      <c r="G348" s="3">
        <v>2744500</v>
      </c>
      <c r="H348" s="3">
        <v>1</v>
      </c>
      <c r="I348" s="3">
        <f>G348*H348/1000</f>
        <v>2744.5</v>
      </c>
      <c r="J348" s="35" t="s">
        <v>445</v>
      </c>
      <c r="K348" s="66"/>
    </row>
    <row r="349" spans="1:11" ht="25.5" customHeight="1" x14ac:dyDescent="0.3">
      <c r="A349" s="67" t="s">
        <v>448</v>
      </c>
      <c r="B349" s="73" t="s">
        <v>23</v>
      </c>
      <c r="C349" s="73"/>
      <c r="D349" s="73"/>
      <c r="E349" s="15" t="s">
        <v>24</v>
      </c>
      <c r="F349" s="58" t="s">
        <v>11</v>
      </c>
      <c r="G349" s="3">
        <v>2024200</v>
      </c>
      <c r="H349" s="3">
        <v>1</v>
      </c>
      <c r="I349" s="3">
        <f>G349*H349/1000</f>
        <v>2024.2</v>
      </c>
      <c r="J349" s="35" t="s">
        <v>444</v>
      </c>
      <c r="K349" s="66"/>
    </row>
    <row r="350" spans="1:11" s="14" customFormat="1" ht="21.75" customHeight="1" x14ac:dyDescent="0.3">
      <c r="A350" s="68" t="s">
        <v>620</v>
      </c>
      <c r="B350" s="86" t="s">
        <v>621</v>
      </c>
      <c r="C350" s="86"/>
      <c r="D350" s="86"/>
      <c r="E350" s="86"/>
      <c r="F350" s="86"/>
      <c r="G350" s="86"/>
      <c r="H350" s="86"/>
      <c r="I350" s="49">
        <f>I351+I353</f>
        <v>507957.9</v>
      </c>
      <c r="J350" s="37"/>
      <c r="K350" s="66">
        <v>900001005884</v>
      </c>
    </row>
    <row r="351" spans="1:11" ht="17.25" customHeight="1" x14ac:dyDescent="0.3">
      <c r="A351" s="67" t="s">
        <v>6</v>
      </c>
      <c r="B351" s="73" t="s">
        <v>7</v>
      </c>
      <c r="C351" s="73"/>
      <c r="D351" s="73"/>
      <c r="E351" s="21" t="s">
        <v>6</v>
      </c>
      <c r="F351" s="58" t="s">
        <v>6</v>
      </c>
      <c r="G351" s="21" t="s">
        <v>6</v>
      </c>
      <c r="H351" s="21" t="s">
        <v>6</v>
      </c>
      <c r="I351" s="3">
        <f>I352</f>
        <v>485619.4</v>
      </c>
      <c r="J351" s="22"/>
      <c r="K351" s="66"/>
    </row>
    <row r="352" spans="1:11" ht="30" customHeight="1" x14ac:dyDescent="0.3">
      <c r="A352" s="67" t="s">
        <v>622</v>
      </c>
      <c r="B352" s="73" t="s">
        <v>260</v>
      </c>
      <c r="C352" s="73"/>
      <c r="D352" s="73"/>
      <c r="E352" s="21" t="s">
        <v>623</v>
      </c>
      <c r="F352" s="58" t="s">
        <v>11</v>
      </c>
      <c r="G352" s="3">
        <v>485619400</v>
      </c>
      <c r="H352" s="3">
        <v>1</v>
      </c>
      <c r="I352" s="3">
        <f>G352*H352/1000</f>
        <v>485619.4</v>
      </c>
      <c r="J352" s="35" t="s">
        <v>625</v>
      </c>
      <c r="K352" s="66"/>
    </row>
    <row r="353" spans="1:11" ht="18.75" customHeight="1" x14ac:dyDescent="0.3">
      <c r="A353" s="67" t="s">
        <v>6</v>
      </c>
      <c r="B353" s="73" t="s">
        <v>12</v>
      </c>
      <c r="C353" s="73"/>
      <c r="D353" s="73"/>
      <c r="E353" s="21" t="s">
        <v>6</v>
      </c>
      <c r="F353" s="58" t="s">
        <v>6</v>
      </c>
      <c r="G353" s="21" t="s">
        <v>6</v>
      </c>
      <c r="H353" s="21" t="s">
        <v>6</v>
      </c>
      <c r="I353" s="3">
        <f>I354+I355</f>
        <v>22338.5</v>
      </c>
      <c r="J353" s="35"/>
      <c r="K353" s="66"/>
    </row>
    <row r="354" spans="1:11" ht="23.25" customHeight="1" x14ac:dyDescent="0.3">
      <c r="A354" s="67" t="s">
        <v>624</v>
      </c>
      <c r="B354" s="73" t="s">
        <v>282</v>
      </c>
      <c r="C354" s="73"/>
      <c r="D354" s="73"/>
      <c r="E354" s="9" t="s">
        <v>283</v>
      </c>
      <c r="F354" s="58" t="s">
        <v>11</v>
      </c>
      <c r="G354" s="16">
        <v>19424800</v>
      </c>
      <c r="H354" s="3">
        <v>1</v>
      </c>
      <c r="I354" s="3">
        <f>G354*H354/1000</f>
        <v>19424.8</v>
      </c>
      <c r="J354" s="35" t="s">
        <v>625</v>
      </c>
      <c r="K354" s="66"/>
    </row>
    <row r="355" spans="1:11" ht="27" customHeight="1" x14ac:dyDescent="0.3">
      <c r="A355" s="67" t="s">
        <v>626</v>
      </c>
      <c r="B355" s="73" t="s">
        <v>23</v>
      </c>
      <c r="C355" s="73"/>
      <c r="D355" s="73"/>
      <c r="E355" s="21" t="s">
        <v>24</v>
      </c>
      <c r="F355" s="58" t="s">
        <v>11</v>
      </c>
      <c r="G355" s="3">
        <v>2913700</v>
      </c>
      <c r="H355" s="3">
        <v>1</v>
      </c>
      <c r="I355" s="3">
        <f>G355*H355/1000</f>
        <v>2913.7</v>
      </c>
      <c r="J355" s="35" t="s">
        <v>625</v>
      </c>
      <c r="K355" s="66"/>
    </row>
    <row r="356" spans="1:11" ht="31.5" customHeight="1" x14ac:dyDescent="0.3">
      <c r="A356" s="68" t="s">
        <v>261</v>
      </c>
      <c r="B356" s="86" t="s">
        <v>262</v>
      </c>
      <c r="C356" s="86"/>
      <c r="D356" s="86"/>
      <c r="E356" s="86"/>
      <c r="F356" s="86"/>
      <c r="G356" s="86"/>
      <c r="H356" s="86"/>
      <c r="I356" s="2">
        <f>I357+I380</f>
        <v>10357834.890999999</v>
      </c>
      <c r="J356" s="22"/>
      <c r="K356" s="66">
        <v>900001013631</v>
      </c>
    </row>
    <row r="357" spans="1:11" ht="18" customHeight="1" x14ac:dyDescent="0.3">
      <c r="A357" s="67" t="s">
        <v>6</v>
      </c>
      <c r="B357" s="73" t="s">
        <v>7</v>
      </c>
      <c r="C357" s="73"/>
      <c r="D357" s="73"/>
      <c r="E357" s="4" t="s">
        <v>6</v>
      </c>
      <c r="F357" s="58" t="s">
        <v>6</v>
      </c>
      <c r="G357" s="4" t="s">
        <v>6</v>
      </c>
      <c r="H357" s="4" t="s">
        <v>6</v>
      </c>
      <c r="I357" s="3">
        <f>SUM(I358:I379)</f>
        <v>9831914.7999999989</v>
      </c>
      <c r="J357" s="22"/>
      <c r="K357" s="66"/>
    </row>
    <row r="358" spans="1:11" ht="25.5" customHeight="1" x14ac:dyDescent="0.3">
      <c r="A358" s="67" t="s">
        <v>263</v>
      </c>
      <c r="B358" s="73" t="s">
        <v>264</v>
      </c>
      <c r="C358" s="73"/>
      <c r="D358" s="73"/>
      <c r="E358" s="4" t="s">
        <v>10</v>
      </c>
      <c r="F358" s="58" t="s">
        <v>11</v>
      </c>
      <c r="G358" s="3">
        <f>8085579300-7585996600</f>
        <v>499582700</v>
      </c>
      <c r="H358" s="3">
        <v>1</v>
      </c>
      <c r="I358" s="3">
        <f t="shared" ref="I358:I379" si="12">G358*H358/1000</f>
        <v>499582.7</v>
      </c>
      <c r="J358" s="35" t="s">
        <v>459</v>
      </c>
      <c r="K358" s="66"/>
    </row>
    <row r="359" spans="1:11" ht="25.5" customHeight="1" x14ac:dyDescent="0.3">
      <c r="A359" s="67" t="s">
        <v>458</v>
      </c>
      <c r="B359" s="73" t="s">
        <v>264</v>
      </c>
      <c r="C359" s="73"/>
      <c r="D359" s="73"/>
      <c r="E359" s="15" t="s">
        <v>10</v>
      </c>
      <c r="F359" s="58" t="s">
        <v>11</v>
      </c>
      <c r="G359" s="3">
        <v>424872600</v>
      </c>
      <c r="H359" s="3">
        <v>1</v>
      </c>
      <c r="I359" s="3">
        <f t="shared" si="12"/>
        <v>424872.6</v>
      </c>
      <c r="J359" s="35" t="s">
        <v>460</v>
      </c>
      <c r="K359" s="66"/>
    </row>
    <row r="360" spans="1:11" ht="25.5" customHeight="1" x14ac:dyDescent="0.3">
      <c r="A360" s="67" t="s">
        <v>480</v>
      </c>
      <c r="B360" s="73" t="s">
        <v>264</v>
      </c>
      <c r="C360" s="73"/>
      <c r="D360" s="73"/>
      <c r="E360" s="15" t="s">
        <v>10</v>
      </c>
      <c r="F360" s="58" t="s">
        <v>11</v>
      </c>
      <c r="G360" s="3">
        <v>461661000</v>
      </c>
      <c r="H360" s="3">
        <v>1</v>
      </c>
      <c r="I360" s="3">
        <f t="shared" si="12"/>
        <v>461661</v>
      </c>
      <c r="J360" s="35" t="s">
        <v>461</v>
      </c>
      <c r="K360" s="66"/>
    </row>
    <row r="361" spans="1:11" ht="25.5" customHeight="1" x14ac:dyDescent="0.3">
      <c r="A361" s="67" t="s">
        <v>481</v>
      </c>
      <c r="B361" s="73" t="s">
        <v>264</v>
      </c>
      <c r="C361" s="73"/>
      <c r="D361" s="73"/>
      <c r="E361" s="15" t="s">
        <v>10</v>
      </c>
      <c r="F361" s="58" t="s">
        <v>11</v>
      </c>
      <c r="G361" s="3">
        <v>320576200</v>
      </c>
      <c r="H361" s="3">
        <v>1</v>
      </c>
      <c r="I361" s="3">
        <f t="shared" si="12"/>
        <v>320576.2</v>
      </c>
      <c r="J361" s="35" t="s">
        <v>462</v>
      </c>
      <c r="K361" s="66"/>
    </row>
    <row r="362" spans="1:11" ht="25.5" customHeight="1" x14ac:dyDescent="0.3">
      <c r="A362" s="67" t="s">
        <v>482</v>
      </c>
      <c r="B362" s="73" t="s">
        <v>264</v>
      </c>
      <c r="C362" s="73"/>
      <c r="D362" s="73"/>
      <c r="E362" s="15" t="s">
        <v>10</v>
      </c>
      <c r="F362" s="58" t="s">
        <v>11</v>
      </c>
      <c r="G362" s="3">
        <v>443334900</v>
      </c>
      <c r="H362" s="3">
        <v>1</v>
      </c>
      <c r="I362" s="3">
        <f t="shared" si="12"/>
        <v>443334.9</v>
      </c>
      <c r="J362" s="35" t="s">
        <v>463</v>
      </c>
      <c r="K362" s="66"/>
    </row>
    <row r="363" spans="1:11" ht="25.5" customHeight="1" x14ac:dyDescent="0.3">
      <c r="A363" s="67" t="s">
        <v>483</v>
      </c>
      <c r="B363" s="73" t="s">
        <v>264</v>
      </c>
      <c r="C363" s="73"/>
      <c r="D363" s="73"/>
      <c r="E363" s="15" t="s">
        <v>10</v>
      </c>
      <c r="F363" s="58" t="s">
        <v>11</v>
      </c>
      <c r="G363" s="3">
        <v>448932600</v>
      </c>
      <c r="H363" s="3">
        <v>1</v>
      </c>
      <c r="I363" s="3">
        <f t="shared" si="12"/>
        <v>448932.6</v>
      </c>
      <c r="J363" s="35" t="s">
        <v>464</v>
      </c>
      <c r="K363" s="66"/>
    </row>
    <row r="364" spans="1:11" ht="25.5" customHeight="1" x14ac:dyDescent="0.3">
      <c r="A364" s="67" t="s">
        <v>484</v>
      </c>
      <c r="B364" s="73" t="s">
        <v>264</v>
      </c>
      <c r="C364" s="73"/>
      <c r="D364" s="73"/>
      <c r="E364" s="15" t="s">
        <v>10</v>
      </c>
      <c r="F364" s="58" t="s">
        <v>11</v>
      </c>
      <c r="G364" s="3">
        <v>530772400</v>
      </c>
      <c r="H364" s="3">
        <v>1</v>
      </c>
      <c r="I364" s="3">
        <f t="shared" si="12"/>
        <v>530772.4</v>
      </c>
      <c r="J364" s="35" t="s">
        <v>465</v>
      </c>
      <c r="K364" s="66"/>
    </row>
    <row r="365" spans="1:11" ht="25.5" customHeight="1" x14ac:dyDescent="0.3">
      <c r="A365" s="67" t="s">
        <v>485</v>
      </c>
      <c r="B365" s="73" t="s">
        <v>264</v>
      </c>
      <c r="C365" s="73"/>
      <c r="D365" s="73"/>
      <c r="E365" s="15" t="s">
        <v>10</v>
      </c>
      <c r="F365" s="58" t="s">
        <v>11</v>
      </c>
      <c r="G365" s="3">
        <v>382527300</v>
      </c>
      <c r="H365" s="3">
        <v>1</v>
      </c>
      <c r="I365" s="3">
        <f t="shared" si="12"/>
        <v>382527.3</v>
      </c>
      <c r="J365" s="35" t="s">
        <v>466</v>
      </c>
      <c r="K365" s="66"/>
    </row>
    <row r="366" spans="1:11" ht="25.5" customHeight="1" x14ac:dyDescent="0.3">
      <c r="A366" s="67" t="s">
        <v>486</v>
      </c>
      <c r="B366" s="73" t="s">
        <v>264</v>
      </c>
      <c r="C366" s="73"/>
      <c r="D366" s="73"/>
      <c r="E366" s="15" t="s">
        <v>10</v>
      </c>
      <c r="F366" s="58" t="s">
        <v>11</v>
      </c>
      <c r="G366" s="3">
        <v>543253900</v>
      </c>
      <c r="H366" s="3">
        <v>1</v>
      </c>
      <c r="I366" s="3">
        <f t="shared" si="12"/>
        <v>543253.9</v>
      </c>
      <c r="J366" s="35" t="s">
        <v>467</v>
      </c>
      <c r="K366" s="66"/>
    </row>
    <row r="367" spans="1:11" ht="25.5" customHeight="1" x14ac:dyDescent="0.3">
      <c r="A367" s="67" t="s">
        <v>487</v>
      </c>
      <c r="B367" s="73" t="s">
        <v>264</v>
      </c>
      <c r="C367" s="73"/>
      <c r="D367" s="73"/>
      <c r="E367" s="15" t="s">
        <v>10</v>
      </c>
      <c r="F367" s="58" t="s">
        <v>11</v>
      </c>
      <c r="G367" s="3">
        <v>434862100</v>
      </c>
      <c r="H367" s="3">
        <v>1</v>
      </c>
      <c r="I367" s="3">
        <f t="shared" si="12"/>
        <v>434862.1</v>
      </c>
      <c r="J367" s="35" t="s">
        <v>468</v>
      </c>
      <c r="K367" s="66"/>
    </row>
    <row r="368" spans="1:11" ht="25.5" customHeight="1" x14ac:dyDescent="0.3">
      <c r="A368" s="67" t="s">
        <v>488</v>
      </c>
      <c r="B368" s="73" t="s">
        <v>264</v>
      </c>
      <c r="C368" s="73"/>
      <c r="D368" s="73"/>
      <c r="E368" s="15" t="s">
        <v>10</v>
      </c>
      <c r="F368" s="58" t="s">
        <v>11</v>
      </c>
      <c r="G368" s="3">
        <v>392927500</v>
      </c>
      <c r="H368" s="3">
        <v>1</v>
      </c>
      <c r="I368" s="3">
        <f t="shared" si="12"/>
        <v>392927.5</v>
      </c>
      <c r="J368" s="35" t="s">
        <v>469</v>
      </c>
      <c r="K368" s="66"/>
    </row>
    <row r="369" spans="1:11" ht="25.5" customHeight="1" x14ac:dyDescent="0.3">
      <c r="A369" s="67" t="s">
        <v>489</v>
      </c>
      <c r="B369" s="73" t="s">
        <v>264</v>
      </c>
      <c r="C369" s="73"/>
      <c r="D369" s="73"/>
      <c r="E369" s="15" t="s">
        <v>10</v>
      </c>
      <c r="F369" s="58" t="s">
        <v>11</v>
      </c>
      <c r="G369" s="3">
        <f>606174200-152441200</f>
        <v>453733000</v>
      </c>
      <c r="H369" s="3">
        <v>1</v>
      </c>
      <c r="I369" s="3">
        <f t="shared" si="12"/>
        <v>453733</v>
      </c>
      <c r="J369" s="35" t="s">
        <v>470</v>
      </c>
      <c r="K369" s="66"/>
    </row>
    <row r="370" spans="1:11" ht="25.5" customHeight="1" x14ac:dyDescent="0.3">
      <c r="A370" s="67" t="s">
        <v>818</v>
      </c>
      <c r="B370" s="73" t="s">
        <v>264</v>
      </c>
      <c r="C370" s="73"/>
      <c r="D370" s="73"/>
      <c r="E370" s="30" t="s">
        <v>10</v>
      </c>
      <c r="F370" s="58" t="s">
        <v>11</v>
      </c>
      <c r="G370" s="3">
        <v>157224600</v>
      </c>
      <c r="H370" s="3">
        <v>1</v>
      </c>
      <c r="I370" s="3">
        <f t="shared" ref="I370" si="13">G370*H370/1000</f>
        <v>157224.6</v>
      </c>
      <c r="J370" s="35" t="s">
        <v>819</v>
      </c>
      <c r="K370" s="66"/>
    </row>
    <row r="371" spans="1:11" ht="25.5" customHeight="1" x14ac:dyDescent="0.3">
      <c r="A371" s="67" t="s">
        <v>490</v>
      </c>
      <c r="B371" s="73" t="s">
        <v>264</v>
      </c>
      <c r="C371" s="73"/>
      <c r="D371" s="73"/>
      <c r="E371" s="15" t="s">
        <v>10</v>
      </c>
      <c r="F371" s="58" t="s">
        <v>11</v>
      </c>
      <c r="G371" s="3">
        <v>470031900</v>
      </c>
      <c r="H371" s="3">
        <v>1</v>
      </c>
      <c r="I371" s="3">
        <f t="shared" si="12"/>
        <v>470031.9</v>
      </c>
      <c r="J371" s="22" t="s">
        <v>471</v>
      </c>
      <c r="K371" s="66"/>
    </row>
    <row r="372" spans="1:11" ht="25.5" customHeight="1" x14ac:dyDescent="0.3">
      <c r="A372" s="67" t="s">
        <v>491</v>
      </c>
      <c r="B372" s="73" t="s">
        <v>264</v>
      </c>
      <c r="C372" s="73"/>
      <c r="D372" s="73"/>
      <c r="E372" s="15" t="s">
        <v>10</v>
      </c>
      <c r="F372" s="58" t="s">
        <v>11</v>
      </c>
      <c r="G372" s="3">
        <v>466681800</v>
      </c>
      <c r="H372" s="3">
        <v>1</v>
      </c>
      <c r="I372" s="3">
        <f t="shared" si="12"/>
        <v>466681.8</v>
      </c>
      <c r="J372" s="22" t="s">
        <v>472</v>
      </c>
      <c r="K372" s="66"/>
    </row>
    <row r="373" spans="1:11" ht="25.5" customHeight="1" x14ac:dyDescent="0.3">
      <c r="A373" s="67" t="s">
        <v>492</v>
      </c>
      <c r="B373" s="73" t="s">
        <v>264</v>
      </c>
      <c r="C373" s="73"/>
      <c r="D373" s="73"/>
      <c r="E373" s="15" t="s">
        <v>10</v>
      </c>
      <c r="F373" s="58" t="s">
        <v>11</v>
      </c>
      <c r="G373" s="3">
        <v>538223500</v>
      </c>
      <c r="H373" s="3">
        <v>1</v>
      </c>
      <c r="I373" s="3">
        <f t="shared" si="12"/>
        <v>538223.5</v>
      </c>
      <c r="J373" s="22" t="s">
        <v>473</v>
      </c>
      <c r="K373" s="66"/>
    </row>
    <row r="374" spans="1:11" ht="25.5" customHeight="1" x14ac:dyDescent="0.3">
      <c r="A374" s="67" t="s">
        <v>493</v>
      </c>
      <c r="B374" s="73" t="s">
        <v>264</v>
      </c>
      <c r="C374" s="73"/>
      <c r="D374" s="73"/>
      <c r="E374" s="15" t="s">
        <v>10</v>
      </c>
      <c r="F374" s="58" t="s">
        <v>11</v>
      </c>
      <c r="G374" s="3">
        <v>491230700</v>
      </c>
      <c r="H374" s="3">
        <v>1</v>
      </c>
      <c r="I374" s="3">
        <f t="shared" si="12"/>
        <v>491230.7</v>
      </c>
      <c r="J374" s="22" t="s">
        <v>474</v>
      </c>
      <c r="K374" s="66"/>
    </row>
    <row r="375" spans="1:11" ht="25.5" customHeight="1" x14ac:dyDescent="0.3">
      <c r="A375" s="67" t="s">
        <v>494</v>
      </c>
      <c r="B375" s="73" t="s">
        <v>264</v>
      </c>
      <c r="C375" s="73"/>
      <c r="D375" s="73"/>
      <c r="E375" s="15" t="s">
        <v>10</v>
      </c>
      <c r="F375" s="58" t="s">
        <v>11</v>
      </c>
      <c r="G375" s="3">
        <v>491011300</v>
      </c>
      <c r="H375" s="3">
        <v>1</v>
      </c>
      <c r="I375" s="3">
        <f t="shared" si="12"/>
        <v>491011.3</v>
      </c>
      <c r="J375" s="22" t="s">
        <v>475</v>
      </c>
      <c r="K375" s="66"/>
    </row>
    <row r="376" spans="1:11" ht="25.5" customHeight="1" x14ac:dyDescent="0.3">
      <c r="A376" s="67" t="s">
        <v>495</v>
      </c>
      <c r="B376" s="73" t="s">
        <v>264</v>
      </c>
      <c r="C376" s="73"/>
      <c r="D376" s="73"/>
      <c r="E376" s="15" t="s">
        <v>10</v>
      </c>
      <c r="F376" s="58" t="s">
        <v>11</v>
      </c>
      <c r="G376" s="3">
        <v>375437500</v>
      </c>
      <c r="H376" s="3">
        <v>1</v>
      </c>
      <c r="I376" s="3">
        <f t="shared" si="12"/>
        <v>375437.5</v>
      </c>
      <c r="J376" s="22" t="s">
        <v>476</v>
      </c>
      <c r="K376" s="66"/>
    </row>
    <row r="377" spans="1:11" ht="25.5" customHeight="1" x14ac:dyDescent="0.3">
      <c r="A377" s="67" t="s">
        <v>496</v>
      </c>
      <c r="B377" s="73" t="s">
        <v>264</v>
      </c>
      <c r="C377" s="73"/>
      <c r="D377" s="73"/>
      <c r="E377" s="15" t="s">
        <v>10</v>
      </c>
      <c r="F377" s="58" t="s">
        <v>11</v>
      </c>
      <c r="G377" s="3">
        <v>462307900</v>
      </c>
      <c r="H377" s="3">
        <v>1</v>
      </c>
      <c r="I377" s="3">
        <f t="shared" si="12"/>
        <v>462307.9</v>
      </c>
      <c r="J377" s="22" t="s">
        <v>477</v>
      </c>
      <c r="K377" s="66"/>
    </row>
    <row r="378" spans="1:11" ht="25.5" customHeight="1" x14ac:dyDescent="0.3">
      <c r="A378" s="67" t="s">
        <v>497</v>
      </c>
      <c r="B378" s="73" t="s">
        <v>264</v>
      </c>
      <c r="C378" s="73"/>
      <c r="D378" s="73"/>
      <c r="E378" s="15" t="s">
        <v>10</v>
      </c>
      <c r="F378" s="58" t="s">
        <v>11</v>
      </c>
      <c r="G378" s="3">
        <v>557427000</v>
      </c>
      <c r="H378" s="3">
        <v>1</v>
      </c>
      <c r="I378" s="3">
        <f t="shared" si="12"/>
        <v>557427</v>
      </c>
      <c r="J378" s="22" t="s">
        <v>478</v>
      </c>
      <c r="K378" s="66"/>
    </row>
    <row r="379" spans="1:11" ht="25.5" customHeight="1" x14ac:dyDescent="0.3">
      <c r="A379" s="67" t="s">
        <v>498</v>
      </c>
      <c r="B379" s="73" t="s">
        <v>264</v>
      </c>
      <c r="C379" s="73"/>
      <c r="D379" s="73"/>
      <c r="E379" s="15" t="s">
        <v>10</v>
      </c>
      <c r="F379" s="58" t="s">
        <v>11</v>
      </c>
      <c r="G379" s="3">
        <v>485302400</v>
      </c>
      <c r="H379" s="3">
        <v>1</v>
      </c>
      <c r="I379" s="3">
        <f t="shared" si="12"/>
        <v>485302.4</v>
      </c>
      <c r="J379" s="22" t="s">
        <v>479</v>
      </c>
      <c r="K379" s="66"/>
    </row>
    <row r="380" spans="1:11" ht="18.75" customHeight="1" x14ac:dyDescent="0.3">
      <c r="A380" s="67" t="s">
        <v>6</v>
      </c>
      <c r="B380" s="73" t="s">
        <v>12</v>
      </c>
      <c r="C380" s="73"/>
      <c r="D380" s="73"/>
      <c r="E380" s="15" t="s">
        <v>6</v>
      </c>
      <c r="F380" s="58" t="s">
        <v>6</v>
      </c>
      <c r="G380" s="15" t="s">
        <v>6</v>
      </c>
      <c r="H380" s="15" t="s">
        <v>6</v>
      </c>
      <c r="I380" s="3">
        <f>SUM(I381:I416)</f>
        <v>525920.09100000001</v>
      </c>
      <c r="J380" s="22"/>
      <c r="K380" s="66"/>
    </row>
    <row r="381" spans="1:11" ht="23.25" customHeight="1" x14ac:dyDescent="0.3">
      <c r="A381" s="67" t="s">
        <v>499</v>
      </c>
      <c r="B381" s="73" t="s">
        <v>282</v>
      </c>
      <c r="C381" s="73"/>
      <c r="D381" s="73"/>
      <c r="E381" s="9" t="s">
        <v>283</v>
      </c>
      <c r="F381" s="58" t="s">
        <v>11</v>
      </c>
      <c r="G381" s="16">
        <v>44288600</v>
      </c>
      <c r="H381" s="3">
        <v>1</v>
      </c>
      <c r="I381" s="3">
        <f t="shared" ref="I381:I391" si="14">G381*H381/1000</f>
        <v>44288.6</v>
      </c>
      <c r="J381" s="35" t="s">
        <v>510</v>
      </c>
      <c r="K381" s="66"/>
    </row>
    <row r="382" spans="1:11" ht="23.25" customHeight="1" x14ac:dyDescent="0.3">
      <c r="A382" s="67" t="s">
        <v>500</v>
      </c>
      <c r="B382" s="73" t="s">
        <v>282</v>
      </c>
      <c r="C382" s="73"/>
      <c r="D382" s="73"/>
      <c r="E382" s="9" t="s">
        <v>283</v>
      </c>
      <c r="F382" s="58" t="s">
        <v>11</v>
      </c>
      <c r="G382" s="16">
        <v>25083300</v>
      </c>
      <c r="H382" s="3">
        <v>1</v>
      </c>
      <c r="I382" s="3">
        <f t="shared" si="14"/>
        <v>25083.3</v>
      </c>
      <c r="J382" s="35" t="s">
        <v>511</v>
      </c>
      <c r="K382" s="66"/>
    </row>
    <row r="383" spans="1:11" ht="23.25" customHeight="1" x14ac:dyDescent="0.3">
      <c r="A383" s="67" t="s">
        <v>501</v>
      </c>
      <c r="B383" s="73" t="s">
        <v>282</v>
      </c>
      <c r="C383" s="73"/>
      <c r="D383" s="73"/>
      <c r="E383" s="9" t="s">
        <v>283</v>
      </c>
      <c r="F383" s="58" t="s">
        <v>11</v>
      </c>
      <c r="G383" s="16">
        <v>15768700</v>
      </c>
      <c r="H383" s="3">
        <v>1</v>
      </c>
      <c r="I383" s="3">
        <f t="shared" si="14"/>
        <v>15768.7</v>
      </c>
      <c r="J383" s="35" t="s">
        <v>462</v>
      </c>
      <c r="K383" s="66"/>
    </row>
    <row r="384" spans="1:11" ht="23.25" customHeight="1" x14ac:dyDescent="0.3">
      <c r="A384" s="67" t="s">
        <v>502</v>
      </c>
      <c r="B384" s="73" t="s">
        <v>282</v>
      </c>
      <c r="C384" s="73"/>
      <c r="D384" s="73"/>
      <c r="E384" s="9" t="s">
        <v>283</v>
      </c>
      <c r="F384" s="58" t="s">
        <v>11</v>
      </c>
      <c r="G384" s="16">
        <v>59798200</v>
      </c>
      <c r="H384" s="3">
        <v>1</v>
      </c>
      <c r="I384" s="3">
        <f t="shared" si="14"/>
        <v>59798.2</v>
      </c>
      <c r="J384" s="35" t="s">
        <v>512</v>
      </c>
      <c r="K384" s="66"/>
    </row>
    <row r="385" spans="1:11" ht="23.25" customHeight="1" x14ac:dyDescent="0.3">
      <c r="A385" s="67" t="s">
        <v>503</v>
      </c>
      <c r="B385" s="73" t="s">
        <v>282</v>
      </c>
      <c r="C385" s="73"/>
      <c r="D385" s="73"/>
      <c r="E385" s="9" t="s">
        <v>283</v>
      </c>
      <c r="F385" s="58" t="s">
        <v>11</v>
      </c>
      <c r="G385" s="16">
        <v>35783800</v>
      </c>
      <c r="H385" s="3">
        <v>1</v>
      </c>
      <c r="I385" s="3">
        <f t="shared" si="14"/>
        <v>35783.800000000003</v>
      </c>
      <c r="J385" s="35" t="s">
        <v>513</v>
      </c>
      <c r="K385" s="66"/>
    </row>
    <row r="386" spans="1:11" ht="23.25" customHeight="1" x14ac:dyDescent="0.3">
      <c r="A386" s="67" t="s">
        <v>504</v>
      </c>
      <c r="B386" s="73" t="s">
        <v>282</v>
      </c>
      <c r="C386" s="73"/>
      <c r="D386" s="73"/>
      <c r="E386" s="9" t="s">
        <v>283</v>
      </c>
      <c r="F386" s="58" t="s">
        <v>11</v>
      </c>
      <c r="G386" s="16">
        <v>32149400</v>
      </c>
      <c r="H386" s="3">
        <v>1</v>
      </c>
      <c r="I386" s="3">
        <f t="shared" si="14"/>
        <v>32149.4</v>
      </c>
      <c r="J386" s="35" t="s">
        <v>514</v>
      </c>
      <c r="K386" s="66"/>
    </row>
    <row r="387" spans="1:11" ht="23.25" customHeight="1" x14ac:dyDescent="0.3">
      <c r="A387" s="67" t="s">
        <v>505</v>
      </c>
      <c r="B387" s="73" t="s">
        <v>282</v>
      </c>
      <c r="C387" s="73"/>
      <c r="D387" s="73"/>
      <c r="E387" s="9" t="s">
        <v>283</v>
      </c>
      <c r="F387" s="58" t="s">
        <v>11</v>
      </c>
      <c r="G387" s="16">
        <f>67511900-6669500</f>
        <v>60842400</v>
      </c>
      <c r="H387" s="3">
        <v>1</v>
      </c>
      <c r="I387" s="3">
        <f t="shared" si="14"/>
        <v>60842.400000000001</v>
      </c>
      <c r="J387" s="35" t="s">
        <v>515</v>
      </c>
      <c r="K387" s="66"/>
    </row>
    <row r="388" spans="1:11" ht="23.25" customHeight="1" x14ac:dyDescent="0.3">
      <c r="A388" s="67" t="s">
        <v>506</v>
      </c>
      <c r="B388" s="73" t="s">
        <v>282</v>
      </c>
      <c r="C388" s="73"/>
      <c r="D388" s="73"/>
      <c r="E388" s="9" t="s">
        <v>283</v>
      </c>
      <c r="F388" s="58" t="s">
        <v>11</v>
      </c>
      <c r="G388" s="16">
        <v>56189400</v>
      </c>
      <c r="H388" s="3">
        <v>1</v>
      </c>
      <c r="I388" s="3">
        <f t="shared" si="14"/>
        <v>56189.4</v>
      </c>
      <c r="J388" s="35" t="s">
        <v>516</v>
      </c>
      <c r="K388" s="66"/>
    </row>
    <row r="389" spans="1:11" ht="23.25" customHeight="1" x14ac:dyDescent="0.3">
      <c r="A389" s="67" t="s">
        <v>507</v>
      </c>
      <c r="B389" s="73" t="s">
        <v>282</v>
      </c>
      <c r="C389" s="73"/>
      <c r="D389" s="73"/>
      <c r="E389" s="9" t="s">
        <v>283</v>
      </c>
      <c r="F389" s="58" t="s">
        <v>11</v>
      </c>
      <c r="G389" s="16">
        <v>63212200</v>
      </c>
      <c r="H389" s="3">
        <v>1</v>
      </c>
      <c r="I389" s="3">
        <f t="shared" si="14"/>
        <v>63212.2</v>
      </c>
      <c r="J389" s="35" t="s">
        <v>517</v>
      </c>
      <c r="K389" s="66"/>
    </row>
    <row r="390" spans="1:11" ht="27" customHeight="1" x14ac:dyDescent="0.3">
      <c r="A390" s="67" t="s">
        <v>508</v>
      </c>
      <c r="B390" s="73" t="s">
        <v>282</v>
      </c>
      <c r="C390" s="73"/>
      <c r="D390" s="73"/>
      <c r="E390" s="9" t="s">
        <v>283</v>
      </c>
      <c r="F390" s="58" t="s">
        <v>11</v>
      </c>
      <c r="G390" s="16">
        <f>6470600+1734600</f>
        <v>8205200</v>
      </c>
      <c r="H390" s="3">
        <v>1</v>
      </c>
      <c r="I390" s="3">
        <f t="shared" si="14"/>
        <v>8205.2000000000007</v>
      </c>
      <c r="J390" s="35" t="s">
        <v>753</v>
      </c>
      <c r="K390" s="66"/>
    </row>
    <row r="391" spans="1:11" ht="25.5" customHeight="1" x14ac:dyDescent="0.3">
      <c r="A391" s="67" t="s">
        <v>509</v>
      </c>
      <c r="B391" s="73" t="s">
        <v>23</v>
      </c>
      <c r="C391" s="73"/>
      <c r="D391" s="73"/>
      <c r="E391" s="15" t="s">
        <v>24</v>
      </c>
      <c r="F391" s="58" t="s">
        <v>11</v>
      </c>
      <c r="G391" s="3">
        <f>60047400+151491</f>
        <v>60198891</v>
      </c>
      <c r="H391" s="3">
        <v>1</v>
      </c>
      <c r="I391" s="3">
        <f t="shared" si="14"/>
        <v>60198.891000000003</v>
      </c>
      <c r="J391" s="35" t="s">
        <v>754</v>
      </c>
      <c r="K391" s="66"/>
    </row>
    <row r="392" spans="1:11" ht="26.25" customHeight="1" x14ac:dyDescent="0.3">
      <c r="A392" s="67" t="s">
        <v>518</v>
      </c>
      <c r="B392" s="73" t="s">
        <v>14</v>
      </c>
      <c r="C392" s="73"/>
      <c r="D392" s="73"/>
      <c r="E392" s="15" t="s">
        <v>31</v>
      </c>
      <c r="F392" s="58" t="s">
        <v>755</v>
      </c>
      <c r="G392" s="3">
        <f>5000000-5000000</f>
        <v>0</v>
      </c>
      <c r="H392" s="3" t="s">
        <v>755</v>
      </c>
      <c r="I392" s="3">
        <v>0</v>
      </c>
      <c r="J392" s="22"/>
      <c r="K392" s="66"/>
    </row>
    <row r="393" spans="1:11" ht="26.25" customHeight="1" x14ac:dyDescent="0.3">
      <c r="A393" s="67" t="s">
        <v>756</v>
      </c>
      <c r="B393" s="73" t="s">
        <v>14</v>
      </c>
      <c r="C393" s="73"/>
      <c r="D393" s="73"/>
      <c r="E393" s="30" t="s">
        <v>31</v>
      </c>
      <c r="F393" s="58" t="s">
        <v>11</v>
      </c>
      <c r="G393" s="3">
        <v>4500000</v>
      </c>
      <c r="H393" s="3">
        <v>1</v>
      </c>
      <c r="I393" s="3">
        <f t="shared" ref="I393:I412" si="15">G393*H393/1000</f>
        <v>4500</v>
      </c>
      <c r="J393" s="22" t="s">
        <v>776</v>
      </c>
      <c r="K393" s="66"/>
    </row>
    <row r="394" spans="1:11" ht="26.25" customHeight="1" x14ac:dyDescent="0.3">
      <c r="A394" s="67" t="s">
        <v>757</v>
      </c>
      <c r="B394" s="73" t="s">
        <v>14</v>
      </c>
      <c r="C394" s="73"/>
      <c r="D394" s="73"/>
      <c r="E394" s="30" t="s">
        <v>31</v>
      </c>
      <c r="F394" s="58" t="s">
        <v>11</v>
      </c>
      <c r="G394" s="3">
        <v>4500000</v>
      </c>
      <c r="H394" s="3">
        <v>1</v>
      </c>
      <c r="I394" s="3">
        <f t="shared" si="15"/>
        <v>4500</v>
      </c>
      <c r="J394" s="22" t="s">
        <v>777</v>
      </c>
      <c r="K394" s="66"/>
    </row>
    <row r="395" spans="1:11" ht="26.25" customHeight="1" x14ac:dyDescent="0.3">
      <c r="A395" s="67" t="s">
        <v>758</v>
      </c>
      <c r="B395" s="73" t="s">
        <v>14</v>
      </c>
      <c r="C395" s="73"/>
      <c r="D395" s="73"/>
      <c r="E395" s="30" t="s">
        <v>31</v>
      </c>
      <c r="F395" s="58" t="s">
        <v>11</v>
      </c>
      <c r="G395" s="3">
        <v>4500000</v>
      </c>
      <c r="H395" s="3">
        <v>1</v>
      </c>
      <c r="I395" s="3">
        <f t="shared" si="15"/>
        <v>4500</v>
      </c>
      <c r="J395" s="22" t="s">
        <v>778</v>
      </c>
      <c r="K395" s="66"/>
    </row>
    <row r="396" spans="1:11" ht="26.25" customHeight="1" x14ac:dyDescent="0.3">
      <c r="A396" s="67" t="s">
        <v>759</v>
      </c>
      <c r="B396" s="73" t="s">
        <v>14</v>
      </c>
      <c r="C396" s="73"/>
      <c r="D396" s="73"/>
      <c r="E396" s="30" t="s">
        <v>31</v>
      </c>
      <c r="F396" s="58" t="s">
        <v>11</v>
      </c>
      <c r="G396" s="3">
        <v>4500000</v>
      </c>
      <c r="H396" s="3">
        <v>1</v>
      </c>
      <c r="I396" s="3">
        <f t="shared" si="15"/>
        <v>4500</v>
      </c>
      <c r="J396" s="22" t="s">
        <v>779</v>
      </c>
      <c r="K396" s="66"/>
    </row>
    <row r="397" spans="1:11" ht="26.25" customHeight="1" x14ac:dyDescent="0.3">
      <c r="A397" s="67" t="s">
        <v>760</v>
      </c>
      <c r="B397" s="73" t="s">
        <v>14</v>
      </c>
      <c r="C397" s="73"/>
      <c r="D397" s="73"/>
      <c r="E397" s="30" t="s">
        <v>31</v>
      </c>
      <c r="F397" s="58" t="s">
        <v>11</v>
      </c>
      <c r="G397" s="3">
        <v>4500000</v>
      </c>
      <c r="H397" s="3">
        <v>1</v>
      </c>
      <c r="I397" s="3">
        <f t="shared" si="15"/>
        <v>4500</v>
      </c>
      <c r="J397" s="22" t="s">
        <v>780</v>
      </c>
      <c r="K397" s="66"/>
    </row>
    <row r="398" spans="1:11" ht="26.25" customHeight="1" x14ac:dyDescent="0.3">
      <c r="A398" s="67" t="s">
        <v>761</v>
      </c>
      <c r="B398" s="73" t="s">
        <v>14</v>
      </c>
      <c r="C398" s="73"/>
      <c r="D398" s="73"/>
      <c r="E398" s="30" t="s">
        <v>31</v>
      </c>
      <c r="F398" s="58" t="s">
        <v>11</v>
      </c>
      <c r="G398" s="3">
        <v>4500000</v>
      </c>
      <c r="H398" s="3">
        <v>1</v>
      </c>
      <c r="I398" s="3">
        <f t="shared" si="15"/>
        <v>4500</v>
      </c>
      <c r="J398" s="22" t="s">
        <v>781</v>
      </c>
      <c r="K398" s="66"/>
    </row>
    <row r="399" spans="1:11" ht="26.25" customHeight="1" x14ac:dyDescent="0.3">
      <c r="A399" s="67" t="s">
        <v>762</v>
      </c>
      <c r="B399" s="73" t="s">
        <v>14</v>
      </c>
      <c r="C399" s="73"/>
      <c r="D399" s="73"/>
      <c r="E399" s="30" t="s">
        <v>31</v>
      </c>
      <c r="F399" s="58" t="s">
        <v>11</v>
      </c>
      <c r="G399" s="3">
        <v>4500000</v>
      </c>
      <c r="H399" s="3">
        <v>1</v>
      </c>
      <c r="I399" s="3">
        <f t="shared" si="15"/>
        <v>4500</v>
      </c>
      <c r="J399" s="22" t="s">
        <v>782</v>
      </c>
      <c r="K399" s="66"/>
    </row>
    <row r="400" spans="1:11" ht="26.25" customHeight="1" x14ac:dyDescent="0.3">
      <c r="A400" s="67" t="s">
        <v>763</v>
      </c>
      <c r="B400" s="73" t="s">
        <v>14</v>
      </c>
      <c r="C400" s="73"/>
      <c r="D400" s="73"/>
      <c r="E400" s="30" t="s">
        <v>31</v>
      </c>
      <c r="F400" s="58" t="s">
        <v>11</v>
      </c>
      <c r="G400" s="3">
        <v>4500000</v>
      </c>
      <c r="H400" s="3">
        <v>1</v>
      </c>
      <c r="I400" s="3">
        <f t="shared" si="15"/>
        <v>4500</v>
      </c>
      <c r="J400" s="22" t="s">
        <v>783</v>
      </c>
      <c r="K400" s="66"/>
    </row>
    <row r="401" spans="1:11" ht="26.25" customHeight="1" x14ac:dyDescent="0.3">
      <c r="A401" s="67" t="s">
        <v>764</v>
      </c>
      <c r="B401" s="73" t="s">
        <v>14</v>
      </c>
      <c r="C401" s="73"/>
      <c r="D401" s="73"/>
      <c r="E401" s="30" t="s">
        <v>31</v>
      </c>
      <c r="F401" s="58" t="s">
        <v>11</v>
      </c>
      <c r="G401" s="3">
        <v>4500000</v>
      </c>
      <c r="H401" s="3">
        <v>1</v>
      </c>
      <c r="I401" s="3">
        <f t="shared" si="15"/>
        <v>4500</v>
      </c>
      <c r="J401" s="22" t="s">
        <v>784</v>
      </c>
      <c r="K401" s="66"/>
    </row>
    <row r="402" spans="1:11" ht="26.25" customHeight="1" x14ac:dyDescent="0.3">
      <c r="A402" s="67" t="s">
        <v>765</v>
      </c>
      <c r="B402" s="73" t="s">
        <v>14</v>
      </c>
      <c r="C402" s="73"/>
      <c r="D402" s="73"/>
      <c r="E402" s="30" t="s">
        <v>31</v>
      </c>
      <c r="F402" s="58" t="s">
        <v>11</v>
      </c>
      <c r="G402" s="3">
        <v>4500000</v>
      </c>
      <c r="H402" s="3">
        <v>1</v>
      </c>
      <c r="I402" s="3">
        <f t="shared" si="15"/>
        <v>4500</v>
      </c>
      <c r="J402" s="22" t="s">
        <v>785</v>
      </c>
      <c r="K402" s="66"/>
    </row>
    <row r="403" spans="1:11" ht="24" customHeight="1" x14ac:dyDescent="0.3">
      <c r="A403" s="67" t="s">
        <v>766</v>
      </c>
      <c r="B403" s="73" t="s">
        <v>407</v>
      </c>
      <c r="C403" s="73"/>
      <c r="D403" s="73"/>
      <c r="E403" s="30" t="s">
        <v>31</v>
      </c>
      <c r="F403" s="58" t="s">
        <v>11</v>
      </c>
      <c r="G403" s="3">
        <v>500000</v>
      </c>
      <c r="H403" s="3">
        <v>1</v>
      </c>
      <c r="I403" s="3">
        <f t="shared" si="15"/>
        <v>500</v>
      </c>
      <c r="J403" s="22" t="s">
        <v>776</v>
      </c>
      <c r="K403" s="66"/>
    </row>
    <row r="404" spans="1:11" ht="24" customHeight="1" x14ac:dyDescent="0.3">
      <c r="A404" s="67" t="s">
        <v>767</v>
      </c>
      <c r="B404" s="73" t="s">
        <v>407</v>
      </c>
      <c r="C404" s="73"/>
      <c r="D404" s="73"/>
      <c r="E404" s="30" t="s">
        <v>31</v>
      </c>
      <c r="F404" s="58" t="s">
        <v>11</v>
      </c>
      <c r="G404" s="3">
        <v>500000</v>
      </c>
      <c r="H404" s="3">
        <v>1</v>
      </c>
      <c r="I404" s="3">
        <f t="shared" si="15"/>
        <v>500</v>
      </c>
      <c r="J404" s="22" t="s">
        <v>777</v>
      </c>
      <c r="K404" s="66"/>
    </row>
    <row r="405" spans="1:11" ht="24" customHeight="1" x14ac:dyDescent="0.3">
      <c r="A405" s="67" t="s">
        <v>768</v>
      </c>
      <c r="B405" s="73" t="s">
        <v>407</v>
      </c>
      <c r="C405" s="73"/>
      <c r="D405" s="73"/>
      <c r="E405" s="30" t="s">
        <v>31</v>
      </c>
      <c r="F405" s="58" t="s">
        <v>11</v>
      </c>
      <c r="G405" s="3">
        <v>500000</v>
      </c>
      <c r="H405" s="3">
        <v>1</v>
      </c>
      <c r="I405" s="3">
        <f t="shared" si="15"/>
        <v>500</v>
      </c>
      <c r="J405" s="22" t="s">
        <v>778</v>
      </c>
      <c r="K405" s="66"/>
    </row>
    <row r="406" spans="1:11" ht="24" customHeight="1" x14ac:dyDescent="0.3">
      <c r="A406" s="67" t="s">
        <v>769</v>
      </c>
      <c r="B406" s="73" t="s">
        <v>407</v>
      </c>
      <c r="C406" s="73"/>
      <c r="D406" s="73"/>
      <c r="E406" s="30" t="s">
        <v>31</v>
      </c>
      <c r="F406" s="58" t="s">
        <v>11</v>
      </c>
      <c r="G406" s="3">
        <v>500000</v>
      </c>
      <c r="H406" s="3">
        <v>1</v>
      </c>
      <c r="I406" s="3">
        <f t="shared" si="15"/>
        <v>500</v>
      </c>
      <c r="J406" s="22" t="s">
        <v>779</v>
      </c>
      <c r="K406" s="66"/>
    </row>
    <row r="407" spans="1:11" ht="24" customHeight="1" x14ac:dyDescent="0.3">
      <c r="A407" s="67" t="s">
        <v>770</v>
      </c>
      <c r="B407" s="73" t="s">
        <v>407</v>
      </c>
      <c r="C407" s="73"/>
      <c r="D407" s="73"/>
      <c r="E407" s="30" t="s">
        <v>31</v>
      </c>
      <c r="F407" s="58" t="s">
        <v>11</v>
      </c>
      <c r="G407" s="3">
        <v>500000</v>
      </c>
      <c r="H407" s="3">
        <v>1</v>
      </c>
      <c r="I407" s="3">
        <f t="shared" si="15"/>
        <v>500</v>
      </c>
      <c r="J407" s="22" t="s">
        <v>780</v>
      </c>
      <c r="K407" s="66"/>
    </row>
    <row r="408" spans="1:11" ht="24" customHeight="1" x14ac:dyDescent="0.3">
      <c r="A408" s="67" t="s">
        <v>771</v>
      </c>
      <c r="B408" s="73" t="s">
        <v>407</v>
      </c>
      <c r="C408" s="73"/>
      <c r="D408" s="73"/>
      <c r="E408" s="30" t="s">
        <v>31</v>
      </c>
      <c r="F408" s="58" t="s">
        <v>11</v>
      </c>
      <c r="G408" s="3">
        <v>500000</v>
      </c>
      <c r="H408" s="3">
        <v>1</v>
      </c>
      <c r="I408" s="3">
        <f t="shared" si="15"/>
        <v>500</v>
      </c>
      <c r="J408" s="22" t="s">
        <v>781</v>
      </c>
      <c r="K408" s="66"/>
    </row>
    <row r="409" spans="1:11" ht="24" customHeight="1" x14ac:dyDescent="0.3">
      <c r="A409" s="67" t="s">
        <v>772</v>
      </c>
      <c r="B409" s="73" t="s">
        <v>407</v>
      </c>
      <c r="C409" s="73"/>
      <c r="D409" s="73"/>
      <c r="E409" s="30" t="s">
        <v>31</v>
      </c>
      <c r="F409" s="58" t="s">
        <v>11</v>
      </c>
      <c r="G409" s="3">
        <v>500000</v>
      </c>
      <c r="H409" s="3">
        <v>1</v>
      </c>
      <c r="I409" s="3">
        <f t="shared" si="15"/>
        <v>500</v>
      </c>
      <c r="J409" s="22" t="s">
        <v>782</v>
      </c>
      <c r="K409" s="66"/>
    </row>
    <row r="410" spans="1:11" ht="24" customHeight="1" x14ac:dyDescent="0.3">
      <c r="A410" s="67" t="s">
        <v>773</v>
      </c>
      <c r="B410" s="73" t="s">
        <v>407</v>
      </c>
      <c r="C410" s="73"/>
      <c r="D410" s="73"/>
      <c r="E410" s="30" t="s">
        <v>31</v>
      </c>
      <c r="F410" s="58" t="s">
        <v>11</v>
      </c>
      <c r="G410" s="3">
        <v>500000</v>
      </c>
      <c r="H410" s="3">
        <v>1</v>
      </c>
      <c r="I410" s="3">
        <f t="shared" si="15"/>
        <v>500</v>
      </c>
      <c r="J410" s="22" t="s">
        <v>783</v>
      </c>
      <c r="K410" s="66"/>
    </row>
    <row r="411" spans="1:11" ht="24" customHeight="1" x14ac:dyDescent="0.3">
      <c r="A411" s="67" t="s">
        <v>774</v>
      </c>
      <c r="B411" s="73" t="s">
        <v>407</v>
      </c>
      <c r="C411" s="73"/>
      <c r="D411" s="73"/>
      <c r="E411" s="30" t="s">
        <v>31</v>
      </c>
      <c r="F411" s="58" t="s">
        <v>11</v>
      </c>
      <c r="G411" s="3">
        <v>500000</v>
      </c>
      <c r="H411" s="3">
        <v>1</v>
      </c>
      <c r="I411" s="3">
        <f t="shared" si="15"/>
        <v>500</v>
      </c>
      <c r="J411" s="22" t="s">
        <v>784</v>
      </c>
      <c r="K411" s="66"/>
    </row>
    <row r="412" spans="1:11" ht="24" customHeight="1" x14ac:dyDescent="0.3">
      <c r="A412" s="67" t="s">
        <v>775</v>
      </c>
      <c r="B412" s="73" t="s">
        <v>407</v>
      </c>
      <c r="C412" s="73"/>
      <c r="D412" s="73"/>
      <c r="E412" s="30" t="s">
        <v>31</v>
      </c>
      <c r="F412" s="58" t="s">
        <v>11</v>
      </c>
      <c r="G412" s="3">
        <v>500000</v>
      </c>
      <c r="H412" s="3">
        <v>1</v>
      </c>
      <c r="I412" s="3">
        <f t="shared" si="15"/>
        <v>500</v>
      </c>
      <c r="J412" s="22" t="s">
        <v>785</v>
      </c>
      <c r="K412" s="66"/>
    </row>
    <row r="413" spans="1:11" ht="33.75" customHeight="1" x14ac:dyDescent="0.3">
      <c r="A413" s="67" t="s">
        <v>670</v>
      </c>
      <c r="B413" s="73" t="s">
        <v>14</v>
      </c>
      <c r="C413" s="73"/>
      <c r="D413" s="73"/>
      <c r="E413" s="24" t="s">
        <v>24</v>
      </c>
      <c r="F413" s="58" t="s">
        <v>11</v>
      </c>
      <c r="G413" s="3">
        <v>13500000</v>
      </c>
      <c r="H413" s="3">
        <v>1</v>
      </c>
      <c r="I413" s="3">
        <f>G413*H413/1000</f>
        <v>13500</v>
      </c>
      <c r="J413" s="22" t="s">
        <v>674</v>
      </c>
      <c r="K413" s="66"/>
    </row>
    <row r="414" spans="1:11" ht="24" customHeight="1" x14ac:dyDescent="0.3">
      <c r="A414" s="67" t="s">
        <v>675</v>
      </c>
      <c r="B414" s="73" t="s">
        <v>407</v>
      </c>
      <c r="C414" s="73"/>
      <c r="D414" s="73"/>
      <c r="E414" s="24" t="s">
        <v>31</v>
      </c>
      <c r="F414" s="58" t="s">
        <v>11</v>
      </c>
      <c r="G414" s="3">
        <v>300000</v>
      </c>
      <c r="H414" s="3">
        <v>1</v>
      </c>
      <c r="I414" s="3">
        <f>G414*H414/1000</f>
        <v>300</v>
      </c>
      <c r="J414" s="22" t="s">
        <v>671</v>
      </c>
      <c r="K414" s="66"/>
    </row>
    <row r="415" spans="1:11" ht="18.75" customHeight="1" x14ac:dyDescent="0.3">
      <c r="A415" s="67" t="s">
        <v>676</v>
      </c>
      <c r="B415" s="73" t="s">
        <v>407</v>
      </c>
      <c r="C415" s="73"/>
      <c r="D415" s="73"/>
      <c r="E415" s="24" t="s">
        <v>31</v>
      </c>
      <c r="F415" s="58" t="s">
        <v>11</v>
      </c>
      <c r="G415" s="3">
        <v>300000</v>
      </c>
      <c r="H415" s="3">
        <v>1</v>
      </c>
      <c r="I415" s="3">
        <f>G415*H415/1000</f>
        <v>300</v>
      </c>
      <c r="J415" s="22" t="s">
        <v>672</v>
      </c>
      <c r="K415" s="66"/>
    </row>
    <row r="416" spans="1:11" ht="18.75" customHeight="1" x14ac:dyDescent="0.3">
      <c r="A416" s="67" t="s">
        <v>677</v>
      </c>
      <c r="B416" s="73" t="s">
        <v>407</v>
      </c>
      <c r="C416" s="73"/>
      <c r="D416" s="73"/>
      <c r="E416" s="24" t="s">
        <v>31</v>
      </c>
      <c r="F416" s="58" t="s">
        <v>11</v>
      </c>
      <c r="G416" s="3">
        <v>300000</v>
      </c>
      <c r="H416" s="3">
        <v>1</v>
      </c>
      <c r="I416" s="3">
        <f>G416*H416/1000</f>
        <v>300</v>
      </c>
      <c r="J416" s="22" t="s">
        <v>673</v>
      </c>
      <c r="K416" s="66"/>
    </row>
    <row r="417" spans="1:11" ht="32.25" customHeight="1" x14ac:dyDescent="0.3">
      <c r="A417" s="68" t="s">
        <v>265</v>
      </c>
      <c r="B417" s="74" t="s">
        <v>266</v>
      </c>
      <c r="C417" s="75"/>
      <c r="D417" s="75"/>
      <c r="E417" s="75"/>
      <c r="F417" s="75"/>
      <c r="G417" s="75"/>
      <c r="H417" s="76"/>
      <c r="I417" s="2">
        <f>I418+I420</f>
        <v>1065781.3</v>
      </c>
      <c r="J417" s="22"/>
      <c r="K417" s="66">
        <v>900001032581</v>
      </c>
    </row>
    <row r="418" spans="1:11" ht="19.5" customHeight="1" x14ac:dyDescent="0.3">
      <c r="A418" s="67" t="s">
        <v>6</v>
      </c>
      <c r="B418" s="73" t="s">
        <v>7</v>
      </c>
      <c r="C418" s="73"/>
      <c r="D418" s="73"/>
      <c r="E418" s="4" t="s">
        <v>6</v>
      </c>
      <c r="F418" s="58" t="s">
        <v>6</v>
      </c>
      <c r="G418" s="4" t="s">
        <v>6</v>
      </c>
      <c r="H418" s="4" t="s">
        <v>6</v>
      </c>
      <c r="I418" s="3">
        <f>I419</f>
        <v>1041552.3</v>
      </c>
      <c r="J418" s="22"/>
      <c r="K418" s="66"/>
    </row>
    <row r="419" spans="1:11" ht="33.75" customHeight="1" x14ac:dyDescent="0.3">
      <c r="A419" s="67" t="s">
        <v>259</v>
      </c>
      <c r="B419" s="73" t="s">
        <v>260</v>
      </c>
      <c r="C419" s="73"/>
      <c r="D419" s="73"/>
      <c r="E419" s="4" t="s">
        <v>56</v>
      </c>
      <c r="F419" s="58" t="s">
        <v>11</v>
      </c>
      <c r="G419" s="3">
        <f>1109638400-68086100</f>
        <v>1041552300</v>
      </c>
      <c r="H419" s="3">
        <v>1</v>
      </c>
      <c r="I419" s="3">
        <f>G419*H419/1000</f>
        <v>1041552.3</v>
      </c>
      <c r="J419" s="22" t="s">
        <v>441</v>
      </c>
      <c r="K419" s="66"/>
    </row>
    <row r="420" spans="1:11" ht="18.75" customHeight="1" x14ac:dyDescent="0.3">
      <c r="A420" s="67" t="s">
        <v>6</v>
      </c>
      <c r="B420" s="73" t="s">
        <v>12</v>
      </c>
      <c r="C420" s="73"/>
      <c r="D420" s="73"/>
      <c r="E420" s="15" t="s">
        <v>6</v>
      </c>
      <c r="F420" s="58" t="s">
        <v>6</v>
      </c>
      <c r="G420" s="15" t="s">
        <v>6</v>
      </c>
      <c r="H420" s="15" t="s">
        <v>6</v>
      </c>
      <c r="I420" s="3">
        <f>I421+I422</f>
        <v>24229</v>
      </c>
      <c r="J420" s="22"/>
      <c r="K420" s="66"/>
    </row>
    <row r="421" spans="1:11" ht="23.25" customHeight="1" x14ac:dyDescent="0.3">
      <c r="A421" s="67" t="s">
        <v>442</v>
      </c>
      <c r="B421" s="73" t="s">
        <v>282</v>
      </c>
      <c r="C421" s="73"/>
      <c r="D421" s="73"/>
      <c r="E421" s="9" t="s">
        <v>283</v>
      </c>
      <c r="F421" s="58" t="s">
        <v>11</v>
      </c>
      <c r="G421" s="16">
        <v>17922600</v>
      </c>
      <c r="H421" s="3">
        <v>1</v>
      </c>
      <c r="I421" s="3">
        <f>G421*H421/1000</f>
        <v>17922.599999999999</v>
      </c>
      <c r="J421" s="22" t="s">
        <v>441</v>
      </c>
      <c r="K421" s="66"/>
    </row>
    <row r="422" spans="1:11" ht="29.25" customHeight="1" x14ac:dyDescent="0.3">
      <c r="A422" s="67" t="s">
        <v>443</v>
      </c>
      <c r="B422" s="73" t="s">
        <v>23</v>
      </c>
      <c r="C422" s="73"/>
      <c r="D422" s="73"/>
      <c r="E422" s="15" t="s">
        <v>24</v>
      </c>
      <c r="F422" s="58" t="s">
        <v>11</v>
      </c>
      <c r="G422" s="3">
        <v>6306400</v>
      </c>
      <c r="H422" s="3">
        <v>1</v>
      </c>
      <c r="I422" s="3">
        <f>G422*H422/1000</f>
        <v>6306.4</v>
      </c>
      <c r="J422" s="22" t="s">
        <v>441</v>
      </c>
      <c r="K422" s="66"/>
    </row>
    <row r="423" spans="1:11" ht="33" customHeight="1" x14ac:dyDescent="0.3">
      <c r="A423" s="68" t="s">
        <v>267</v>
      </c>
      <c r="B423" s="86" t="s">
        <v>268</v>
      </c>
      <c r="C423" s="86"/>
      <c r="D423" s="86"/>
      <c r="E423" s="86"/>
      <c r="F423" s="86"/>
      <c r="G423" s="86"/>
      <c r="H423" s="86"/>
      <c r="I423" s="2">
        <f>I424+I426</f>
        <v>346627.2</v>
      </c>
      <c r="J423" s="22"/>
      <c r="K423" s="66">
        <v>900001036749</v>
      </c>
    </row>
    <row r="424" spans="1:11" ht="17.25" customHeight="1" x14ac:dyDescent="0.3">
      <c r="A424" s="67" t="s">
        <v>6</v>
      </c>
      <c r="B424" s="73" t="s">
        <v>7</v>
      </c>
      <c r="C424" s="73"/>
      <c r="D424" s="73"/>
      <c r="E424" s="4" t="s">
        <v>6</v>
      </c>
      <c r="F424" s="58" t="s">
        <v>6</v>
      </c>
      <c r="G424" s="4" t="s">
        <v>6</v>
      </c>
      <c r="H424" s="4" t="s">
        <v>6</v>
      </c>
      <c r="I424" s="3">
        <f>I425</f>
        <v>337843.4</v>
      </c>
      <c r="J424" s="22"/>
      <c r="K424" s="66"/>
    </row>
    <row r="425" spans="1:11" ht="24" customHeight="1" x14ac:dyDescent="0.3">
      <c r="A425" s="67" t="s">
        <v>251</v>
      </c>
      <c r="B425" s="73" t="s">
        <v>252</v>
      </c>
      <c r="C425" s="73"/>
      <c r="D425" s="73"/>
      <c r="E425" s="4" t="s">
        <v>10</v>
      </c>
      <c r="F425" s="58" t="s">
        <v>11</v>
      </c>
      <c r="G425" s="3">
        <f>472970100-135126700</f>
        <v>337843400</v>
      </c>
      <c r="H425" s="3">
        <v>1</v>
      </c>
      <c r="I425" s="3">
        <f>G425*H425/1000</f>
        <v>337843.4</v>
      </c>
      <c r="J425" s="22" t="s">
        <v>364</v>
      </c>
      <c r="K425" s="66"/>
    </row>
    <row r="426" spans="1:11" ht="18.75" customHeight="1" x14ac:dyDescent="0.3">
      <c r="A426" s="67" t="s">
        <v>6</v>
      </c>
      <c r="B426" s="73" t="s">
        <v>12</v>
      </c>
      <c r="C426" s="73"/>
      <c r="D426" s="73"/>
      <c r="E426" s="15" t="s">
        <v>6</v>
      </c>
      <c r="F426" s="58" t="s">
        <v>6</v>
      </c>
      <c r="G426" s="15" t="s">
        <v>6</v>
      </c>
      <c r="H426" s="15" t="s">
        <v>6</v>
      </c>
      <c r="I426" s="3">
        <f>I427+I428</f>
        <v>8783.7999999999993</v>
      </c>
      <c r="J426" s="22"/>
      <c r="K426" s="66"/>
    </row>
    <row r="427" spans="1:11" ht="26.25" customHeight="1" x14ac:dyDescent="0.3">
      <c r="A427" s="67" t="s">
        <v>365</v>
      </c>
      <c r="B427" s="73" t="s">
        <v>282</v>
      </c>
      <c r="C427" s="73"/>
      <c r="D427" s="73"/>
      <c r="E427" s="9" t="s">
        <v>283</v>
      </c>
      <c r="F427" s="58" t="s">
        <v>11</v>
      </c>
      <c r="G427" s="16">
        <v>6756800</v>
      </c>
      <c r="H427" s="3">
        <v>1</v>
      </c>
      <c r="I427" s="3">
        <f>G427*H427/1000</f>
        <v>6756.8</v>
      </c>
      <c r="J427" s="22" t="s">
        <v>364</v>
      </c>
      <c r="K427" s="66"/>
    </row>
    <row r="428" spans="1:11" ht="27.75" customHeight="1" x14ac:dyDescent="0.3">
      <c r="A428" s="67" t="s">
        <v>366</v>
      </c>
      <c r="B428" s="73" t="s">
        <v>23</v>
      </c>
      <c r="C428" s="73"/>
      <c r="D428" s="73"/>
      <c r="E428" s="15" t="s">
        <v>24</v>
      </c>
      <c r="F428" s="58" t="s">
        <v>11</v>
      </c>
      <c r="G428" s="3">
        <v>2027000</v>
      </c>
      <c r="H428" s="3">
        <v>1</v>
      </c>
      <c r="I428" s="3">
        <f>G428*H428/1000</f>
        <v>2027</v>
      </c>
      <c r="J428" s="22" t="s">
        <v>364</v>
      </c>
      <c r="K428" s="66"/>
    </row>
    <row r="429" spans="1:11" ht="32.25" customHeight="1" x14ac:dyDescent="0.3">
      <c r="A429" s="68" t="s">
        <v>269</v>
      </c>
      <c r="B429" s="86" t="s">
        <v>270</v>
      </c>
      <c r="C429" s="86"/>
      <c r="D429" s="86"/>
      <c r="E429" s="86"/>
      <c r="F429" s="86"/>
      <c r="G429" s="86"/>
      <c r="H429" s="86"/>
      <c r="I429" s="2">
        <f>I430+I449</f>
        <v>3005277.3000000003</v>
      </c>
      <c r="J429" s="22"/>
      <c r="K429" s="66">
        <v>900001020271</v>
      </c>
    </row>
    <row r="430" spans="1:11" ht="18" customHeight="1" x14ac:dyDescent="0.3">
      <c r="A430" s="67" t="s">
        <v>6</v>
      </c>
      <c r="B430" s="73" t="s">
        <v>7</v>
      </c>
      <c r="C430" s="73"/>
      <c r="D430" s="73"/>
      <c r="E430" s="4" t="s">
        <v>6</v>
      </c>
      <c r="F430" s="58" t="s">
        <v>6</v>
      </c>
      <c r="G430" s="4" t="s">
        <v>6</v>
      </c>
      <c r="H430" s="4" t="s">
        <v>6</v>
      </c>
      <c r="I430" s="3">
        <f>SUM(I431:I448)</f>
        <v>2868925.7</v>
      </c>
      <c r="J430" s="22"/>
      <c r="K430" s="66"/>
    </row>
    <row r="431" spans="1:11" ht="33.75" customHeight="1" x14ac:dyDescent="0.3">
      <c r="A431" s="67" t="s">
        <v>54</v>
      </c>
      <c r="B431" s="73" t="s">
        <v>55</v>
      </c>
      <c r="C431" s="73"/>
      <c r="D431" s="73"/>
      <c r="E431" s="18" t="s">
        <v>10</v>
      </c>
      <c r="F431" s="58" t="s">
        <v>11</v>
      </c>
      <c r="G431" s="3">
        <f>3854548800-3854548800</f>
        <v>0</v>
      </c>
      <c r="H431" s="3">
        <v>1</v>
      </c>
      <c r="I431" s="3">
        <f>G431*H431/1000</f>
        <v>0</v>
      </c>
      <c r="J431" s="22"/>
      <c r="K431" s="66"/>
    </row>
    <row r="432" spans="1:11" ht="39.75" customHeight="1" x14ac:dyDescent="0.3">
      <c r="A432" s="67" t="s">
        <v>566</v>
      </c>
      <c r="B432" s="73" t="s">
        <v>55</v>
      </c>
      <c r="C432" s="73"/>
      <c r="D432" s="73"/>
      <c r="E432" s="4" t="s">
        <v>10</v>
      </c>
      <c r="F432" s="58" t="s">
        <v>11</v>
      </c>
      <c r="G432" s="3">
        <f>3854548800-3682170800</f>
        <v>172378000</v>
      </c>
      <c r="H432" s="3">
        <v>1</v>
      </c>
      <c r="I432" s="3">
        <f t="shared" ref="I432:I448" si="16">G432*H432/1000</f>
        <v>172378</v>
      </c>
      <c r="J432" s="22" t="s">
        <v>523</v>
      </c>
      <c r="K432" s="66"/>
    </row>
    <row r="433" spans="1:11" ht="24" customHeight="1" x14ac:dyDescent="0.3">
      <c r="A433" s="67" t="s">
        <v>567</v>
      </c>
      <c r="B433" s="73" t="s">
        <v>55</v>
      </c>
      <c r="C433" s="73"/>
      <c r="D433" s="73"/>
      <c r="E433" s="15" t="s">
        <v>10</v>
      </c>
      <c r="F433" s="58" t="s">
        <v>11</v>
      </c>
      <c r="G433" s="3">
        <v>183772400</v>
      </c>
      <c r="H433" s="3">
        <v>1</v>
      </c>
      <c r="I433" s="3">
        <f t="shared" si="16"/>
        <v>183772.4</v>
      </c>
      <c r="J433" s="22" t="s">
        <v>521</v>
      </c>
      <c r="K433" s="66"/>
    </row>
    <row r="434" spans="1:11" ht="33.75" customHeight="1" x14ac:dyDescent="0.3">
      <c r="A434" s="67" t="s">
        <v>579</v>
      </c>
      <c r="B434" s="73" t="s">
        <v>55</v>
      </c>
      <c r="C434" s="73"/>
      <c r="D434" s="73"/>
      <c r="E434" s="15" t="s">
        <v>10</v>
      </c>
      <c r="F434" s="58" t="s">
        <v>11</v>
      </c>
      <c r="G434" s="3">
        <v>151697500</v>
      </c>
      <c r="H434" s="3">
        <v>1</v>
      </c>
      <c r="I434" s="3">
        <f t="shared" si="16"/>
        <v>151697.5</v>
      </c>
      <c r="J434" s="22" t="s">
        <v>524</v>
      </c>
      <c r="K434" s="66"/>
    </row>
    <row r="435" spans="1:11" ht="30.75" customHeight="1" x14ac:dyDescent="0.3">
      <c r="A435" s="67" t="s">
        <v>580</v>
      </c>
      <c r="B435" s="73" t="s">
        <v>55</v>
      </c>
      <c r="C435" s="73"/>
      <c r="D435" s="73"/>
      <c r="E435" s="15" t="s">
        <v>10</v>
      </c>
      <c r="F435" s="58" t="s">
        <v>11</v>
      </c>
      <c r="G435" s="3">
        <v>108897600</v>
      </c>
      <c r="H435" s="3">
        <v>1</v>
      </c>
      <c r="I435" s="3">
        <f t="shared" si="16"/>
        <v>108897.60000000001</v>
      </c>
      <c r="J435" s="22" t="s">
        <v>525</v>
      </c>
      <c r="K435" s="66"/>
    </row>
    <row r="436" spans="1:11" ht="24" customHeight="1" x14ac:dyDescent="0.3">
      <c r="A436" s="67" t="s">
        <v>519</v>
      </c>
      <c r="B436" s="73" t="s">
        <v>55</v>
      </c>
      <c r="C436" s="73"/>
      <c r="D436" s="73"/>
      <c r="E436" s="15" t="s">
        <v>10</v>
      </c>
      <c r="F436" s="58" t="s">
        <v>11</v>
      </c>
      <c r="G436" s="3">
        <v>150219900</v>
      </c>
      <c r="H436" s="3">
        <v>1</v>
      </c>
      <c r="I436" s="3">
        <f t="shared" si="16"/>
        <v>150219.9</v>
      </c>
      <c r="J436" s="22" t="s">
        <v>526</v>
      </c>
      <c r="K436" s="66"/>
    </row>
    <row r="437" spans="1:11" ht="24" customHeight="1" x14ac:dyDescent="0.3">
      <c r="A437" s="67" t="s">
        <v>520</v>
      </c>
      <c r="B437" s="73" t="s">
        <v>55</v>
      </c>
      <c r="C437" s="73"/>
      <c r="D437" s="73"/>
      <c r="E437" s="15" t="s">
        <v>10</v>
      </c>
      <c r="F437" s="58" t="s">
        <v>11</v>
      </c>
      <c r="G437" s="3">
        <v>124552800</v>
      </c>
      <c r="H437" s="3">
        <v>1</v>
      </c>
      <c r="I437" s="3">
        <f t="shared" si="16"/>
        <v>124552.8</v>
      </c>
      <c r="J437" s="22" t="s">
        <v>527</v>
      </c>
      <c r="K437" s="66"/>
    </row>
    <row r="438" spans="1:11" ht="24" customHeight="1" x14ac:dyDescent="0.3">
      <c r="A438" s="67" t="s">
        <v>581</v>
      </c>
      <c r="B438" s="73" t="s">
        <v>55</v>
      </c>
      <c r="C438" s="73"/>
      <c r="D438" s="73"/>
      <c r="E438" s="15" t="s">
        <v>10</v>
      </c>
      <c r="F438" s="58" t="s">
        <v>11</v>
      </c>
      <c r="G438" s="3">
        <v>130662000</v>
      </c>
      <c r="H438" s="3">
        <v>1</v>
      </c>
      <c r="I438" s="3">
        <f t="shared" si="16"/>
        <v>130662</v>
      </c>
      <c r="J438" s="22" t="s">
        <v>528</v>
      </c>
      <c r="K438" s="66"/>
    </row>
    <row r="439" spans="1:11" ht="24" customHeight="1" x14ac:dyDescent="0.3">
      <c r="A439" s="67" t="s">
        <v>582</v>
      </c>
      <c r="B439" s="73" t="s">
        <v>55</v>
      </c>
      <c r="C439" s="73"/>
      <c r="D439" s="73"/>
      <c r="E439" s="15" t="s">
        <v>10</v>
      </c>
      <c r="F439" s="58" t="s">
        <v>11</v>
      </c>
      <c r="G439" s="3">
        <v>261989300</v>
      </c>
      <c r="H439" s="3">
        <v>1</v>
      </c>
      <c r="I439" s="3">
        <f t="shared" si="16"/>
        <v>261989.3</v>
      </c>
      <c r="J439" s="22" t="s">
        <v>529</v>
      </c>
      <c r="K439" s="66"/>
    </row>
    <row r="440" spans="1:11" ht="24" customHeight="1" x14ac:dyDescent="0.3">
      <c r="A440" s="67" t="s">
        <v>583</v>
      </c>
      <c r="B440" s="73" t="s">
        <v>55</v>
      </c>
      <c r="C440" s="73"/>
      <c r="D440" s="73"/>
      <c r="E440" s="15" t="s">
        <v>10</v>
      </c>
      <c r="F440" s="58" t="s">
        <v>11</v>
      </c>
      <c r="G440" s="3">
        <v>195926300</v>
      </c>
      <c r="H440" s="3">
        <v>1</v>
      </c>
      <c r="I440" s="3">
        <f t="shared" si="16"/>
        <v>195926.3</v>
      </c>
      <c r="J440" s="22" t="s">
        <v>530</v>
      </c>
      <c r="K440" s="66"/>
    </row>
    <row r="441" spans="1:11" ht="24" customHeight="1" x14ac:dyDescent="0.3">
      <c r="A441" s="67" t="s">
        <v>584</v>
      </c>
      <c r="B441" s="73" t="s">
        <v>55</v>
      </c>
      <c r="C441" s="73"/>
      <c r="D441" s="73"/>
      <c r="E441" s="15" t="s">
        <v>10</v>
      </c>
      <c r="F441" s="58" t="s">
        <v>11</v>
      </c>
      <c r="G441" s="3">
        <v>223944700</v>
      </c>
      <c r="H441" s="3">
        <v>1</v>
      </c>
      <c r="I441" s="3">
        <f t="shared" si="16"/>
        <v>223944.7</v>
      </c>
      <c r="J441" s="22" t="s">
        <v>287</v>
      </c>
      <c r="K441" s="66"/>
    </row>
    <row r="442" spans="1:11" ht="24" customHeight="1" x14ac:dyDescent="0.3">
      <c r="A442" s="67" t="s">
        <v>585</v>
      </c>
      <c r="B442" s="73" t="s">
        <v>55</v>
      </c>
      <c r="C442" s="73"/>
      <c r="D442" s="73"/>
      <c r="E442" s="15" t="s">
        <v>10</v>
      </c>
      <c r="F442" s="58" t="s">
        <v>11</v>
      </c>
      <c r="G442" s="3">
        <v>190367000</v>
      </c>
      <c r="H442" s="3">
        <v>1</v>
      </c>
      <c r="I442" s="3">
        <f t="shared" si="16"/>
        <v>190367</v>
      </c>
      <c r="J442" s="22" t="s">
        <v>522</v>
      </c>
      <c r="K442" s="66"/>
    </row>
    <row r="443" spans="1:11" ht="24" customHeight="1" x14ac:dyDescent="0.3">
      <c r="A443" s="67" t="s">
        <v>586</v>
      </c>
      <c r="B443" s="73" t="s">
        <v>55</v>
      </c>
      <c r="C443" s="73"/>
      <c r="D443" s="73"/>
      <c r="E443" s="15" t="s">
        <v>10</v>
      </c>
      <c r="F443" s="58" t="s">
        <v>11</v>
      </c>
      <c r="G443" s="3">
        <v>180657400</v>
      </c>
      <c r="H443" s="3">
        <v>1</v>
      </c>
      <c r="I443" s="3">
        <f t="shared" si="16"/>
        <v>180657.4</v>
      </c>
      <c r="J443" s="22" t="s">
        <v>531</v>
      </c>
      <c r="K443" s="66"/>
    </row>
    <row r="444" spans="1:11" ht="24" customHeight="1" x14ac:dyDescent="0.3">
      <c r="A444" s="67" t="s">
        <v>587</v>
      </c>
      <c r="B444" s="73" t="s">
        <v>55</v>
      </c>
      <c r="C444" s="73"/>
      <c r="D444" s="73"/>
      <c r="E444" s="15" t="s">
        <v>10</v>
      </c>
      <c r="F444" s="58" t="s">
        <v>11</v>
      </c>
      <c r="G444" s="3">
        <v>151979400</v>
      </c>
      <c r="H444" s="3">
        <v>1</v>
      </c>
      <c r="I444" s="3">
        <f t="shared" si="16"/>
        <v>151979.4</v>
      </c>
      <c r="J444" s="22" t="s">
        <v>532</v>
      </c>
      <c r="K444" s="66"/>
    </row>
    <row r="445" spans="1:11" ht="24" customHeight="1" x14ac:dyDescent="0.3">
      <c r="A445" s="67" t="s">
        <v>588</v>
      </c>
      <c r="B445" s="73" t="s">
        <v>55</v>
      </c>
      <c r="C445" s="73"/>
      <c r="D445" s="73"/>
      <c r="E445" s="15" t="s">
        <v>10</v>
      </c>
      <c r="F445" s="58" t="s">
        <v>11</v>
      </c>
      <c r="G445" s="3">
        <v>176601700</v>
      </c>
      <c r="H445" s="3">
        <v>1</v>
      </c>
      <c r="I445" s="3">
        <f t="shared" si="16"/>
        <v>176601.7</v>
      </c>
      <c r="J445" s="22" t="s">
        <v>533</v>
      </c>
      <c r="K445" s="66"/>
    </row>
    <row r="446" spans="1:11" ht="24" customHeight="1" x14ac:dyDescent="0.3">
      <c r="A446" s="67" t="s">
        <v>589</v>
      </c>
      <c r="B446" s="73" t="s">
        <v>55</v>
      </c>
      <c r="C446" s="73"/>
      <c r="D446" s="73"/>
      <c r="E446" s="15" t="s">
        <v>10</v>
      </c>
      <c r="F446" s="58" t="s">
        <v>11</v>
      </c>
      <c r="G446" s="3">
        <v>125337100</v>
      </c>
      <c r="H446" s="3">
        <v>1</v>
      </c>
      <c r="I446" s="3">
        <f t="shared" si="16"/>
        <v>125337.1</v>
      </c>
      <c r="J446" s="22" t="s">
        <v>284</v>
      </c>
      <c r="K446" s="66"/>
    </row>
    <row r="447" spans="1:11" ht="27.75" customHeight="1" x14ac:dyDescent="0.3">
      <c r="A447" s="67" t="s">
        <v>590</v>
      </c>
      <c r="B447" s="73" t="s">
        <v>55</v>
      </c>
      <c r="C447" s="73"/>
      <c r="D447" s="73"/>
      <c r="E447" s="15" t="s">
        <v>10</v>
      </c>
      <c r="F447" s="58" t="s">
        <v>11</v>
      </c>
      <c r="G447" s="3">
        <f>164341700-1862700</f>
        <v>162479000</v>
      </c>
      <c r="H447" s="3">
        <v>1</v>
      </c>
      <c r="I447" s="3">
        <f t="shared" si="16"/>
        <v>162479</v>
      </c>
      <c r="J447" s="22" t="s">
        <v>534</v>
      </c>
      <c r="K447" s="66"/>
    </row>
    <row r="448" spans="1:11" ht="29.25" customHeight="1" x14ac:dyDescent="0.3">
      <c r="A448" s="67" t="s">
        <v>591</v>
      </c>
      <c r="B448" s="73" t="s">
        <v>55</v>
      </c>
      <c r="C448" s="73"/>
      <c r="D448" s="73"/>
      <c r="E448" s="15" t="s">
        <v>10</v>
      </c>
      <c r="F448" s="58" t="s">
        <v>11</v>
      </c>
      <c r="G448" s="3">
        <f>179483300-2019700</f>
        <v>177463600</v>
      </c>
      <c r="H448" s="3">
        <v>1</v>
      </c>
      <c r="I448" s="3">
        <f t="shared" si="16"/>
        <v>177463.6</v>
      </c>
      <c r="J448" s="22" t="s">
        <v>535</v>
      </c>
      <c r="K448" s="66"/>
    </row>
    <row r="449" spans="1:11" ht="18.75" customHeight="1" x14ac:dyDescent="0.3">
      <c r="A449" s="67" t="s">
        <v>6</v>
      </c>
      <c r="B449" s="73" t="s">
        <v>12</v>
      </c>
      <c r="C449" s="73"/>
      <c r="D449" s="73"/>
      <c r="E449" s="4" t="s">
        <v>6</v>
      </c>
      <c r="F449" s="58" t="s">
        <v>6</v>
      </c>
      <c r="G449" s="4" t="s">
        <v>6</v>
      </c>
      <c r="H449" s="4" t="s">
        <v>6</v>
      </c>
      <c r="I449" s="3">
        <f>SUM(I450:I486)</f>
        <v>136351.6</v>
      </c>
      <c r="J449" s="22"/>
      <c r="K449" s="66"/>
    </row>
    <row r="450" spans="1:11" ht="29.25" customHeight="1" x14ac:dyDescent="0.3">
      <c r="A450" s="67" t="s">
        <v>592</v>
      </c>
      <c r="B450" s="80" t="s">
        <v>282</v>
      </c>
      <c r="C450" s="80"/>
      <c r="D450" s="80"/>
      <c r="E450" s="44" t="s">
        <v>283</v>
      </c>
      <c r="F450" s="60" t="s">
        <v>11</v>
      </c>
      <c r="G450" s="16">
        <v>6895200</v>
      </c>
      <c r="H450" s="42">
        <v>1</v>
      </c>
      <c r="I450" s="42">
        <f t="shared" ref="I450:I483" si="17">G450*H450/1000</f>
        <v>6895.2</v>
      </c>
      <c r="J450" s="43" t="s">
        <v>523</v>
      </c>
      <c r="K450" s="66"/>
    </row>
    <row r="451" spans="1:11" ht="29.25" customHeight="1" x14ac:dyDescent="0.3">
      <c r="A451" s="67" t="s">
        <v>593</v>
      </c>
      <c r="B451" s="80" t="s">
        <v>282</v>
      </c>
      <c r="C451" s="80"/>
      <c r="D451" s="80"/>
      <c r="E451" s="44" t="s">
        <v>283</v>
      </c>
      <c r="F451" s="60" t="s">
        <v>11</v>
      </c>
      <c r="G451" s="16">
        <v>7350800</v>
      </c>
      <c r="H451" s="42">
        <v>1</v>
      </c>
      <c r="I451" s="42">
        <f t="shared" si="17"/>
        <v>7350.8</v>
      </c>
      <c r="J451" s="43" t="s">
        <v>521</v>
      </c>
      <c r="K451" s="66"/>
    </row>
    <row r="452" spans="1:11" ht="29.25" customHeight="1" x14ac:dyDescent="0.3">
      <c r="A452" s="67" t="s">
        <v>594</v>
      </c>
      <c r="B452" s="80" t="s">
        <v>282</v>
      </c>
      <c r="C452" s="80"/>
      <c r="D452" s="80"/>
      <c r="E452" s="44" t="s">
        <v>283</v>
      </c>
      <c r="F452" s="60" t="s">
        <v>11</v>
      </c>
      <c r="G452" s="16">
        <v>6067900</v>
      </c>
      <c r="H452" s="42">
        <v>1</v>
      </c>
      <c r="I452" s="42">
        <f t="shared" si="17"/>
        <v>6067.9</v>
      </c>
      <c r="J452" s="43" t="s">
        <v>524</v>
      </c>
      <c r="K452" s="66"/>
    </row>
    <row r="453" spans="1:11" ht="29.25" customHeight="1" x14ac:dyDescent="0.3">
      <c r="A453" s="67" t="s">
        <v>595</v>
      </c>
      <c r="B453" s="80" t="s">
        <v>282</v>
      </c>
      <c r="C453" s="80"/>
      <c r="D453" s="80"/>
      <c r="E453" s="44" t="s">
        <v>283</v>
      </c>
      <c r="F453" s="60" t="s">
        <v>11</v>
      </c>
      <c r="G453" s="16">
        <v>4355900</v>
      </c>
      <c r="H453" s="42">
        <v>1</v>
      </c>
      <c r="I453" s="42">
        <f t="shared" si="17"/>
        <v>4355.8999999999996</v>
      </c>
      <c r="J453" s="43" t="s">
        <v>525</v>
      </c>
      <c r="K453" s="66"/>
    </row>
    <row r="454" spans="1:11" ht="29.25" customHeight="1" x14ac:dyDescent="0.3">
      <c r="A454" s="67" t="s">
        <v>596</v>
      </c>
      <c r="B454" s="80" t="s">
        <v>282</v>
      </c>
      <c r="C454" s="80"/>
      <c r="D454" s="80"/>
      <c r="E454" s="44" t="s">
        <v>283</v>
      </c>
      <c r="F454" s="60" t="s">
        <v>11</v>
      </c>
      <c r="G454" s="16">
        <v>6008800</v>
      </c>
      <c r="H454" s="42">
        <v>1</v>
      </c>
      <c r="I454" s="42">
        <f t="shared" si="17"/>
        <v>6008.8</v>
      </c>
      <c r="J454" s="43" t="s">
        <v>526</v>
      </c>
      <c r="K454" s="66"/>
    </row>
    <row r="455" spans="1:11" ht="29.25" customHeight="1" x14ac:dyDescent="0.3">
      <c r="A455" s="67" t="s">
        <v>597</v>
      </c>
      <c r="B455" s="80" t="s">
        <v>282</v>
      </c>
      <c r="C455" s="80"/>
      <c r="D455" s="80"/>
      <c r="E455" s="44" t="s">
        <v>283</v>
      </c>
      <c r="F455" s="60" t="s">
        <v>11</v>
      </c>
      <c r="G455" s="16">
        <v>4982000</v>
      </c>
      <c r="H455" s="42">
        <v>1</v>
      </c>
      <c r="I455" s="42">
        <f t="shared" si="17"/>
        <v>4982</v>
      </c>
      <c r="J455" s="43" t="s">
        <v>527</v>
      </c>
      <c r="K455" s="66"/>
    </row>
    <row r="456" spans="1:11" ht="29.25" customHeight="1" x14ac:dyDescent="0.3">
      <c r="A456" s="67" t="s">
        <v>598</v>
      </c>
      <c r="B456" s="80" t="s">
        <v>282</v>
      </c>
      <c r="C456" s="80"/>
      <c r="D456" s="80"/>
      <c r="E456" s="44" t="s">
        <v>283</v>
      </c>
      <c r="F456" s="60" t="s">
        <v>11</v>
      </c>
      <c r="G456" s="16">
        <v>5226500</v>
      </c>
      <c r="H456" s="42">
        <v>1</v>
      </c>
      <c r="I456" s="42">
        <f t="shared" si="17"/>
        <v>5226.5</v>
      </c>
      <c r="J456" s="43" t="s">
        <v>528</v>
      </c>
      <c r="K456" s="66"/>
    </row>
    <row r="457" spans="1:11" ht="29.25" customHeight="1" x14ac:dyDescent="0.3">
      <c r="A457" s="67" t="s">
        <v>599</v>
      </c>
      <c r="B457" s="80" t="s">
        <v>282</v>
      </c>
      <c r="C457" s="80"/>
      <c r="D457" s="80"/>
      <c r="E457" s="44" t="s">
        <v>283</v>
      </c>
      <c r="F457" s="60" t="s">
        <v>11</v>
      </c>
      <c r="G457" s="16">
        <v>10479600</v>
      </c>
      <c r="H457" s="42">
        <v>1</v>
      </c>
      <c r="I457" s="42">
        <f t="shared" si="17"/>
        <v>10479.6</v>
      </c>
      <c r="J457" s="43" t="s">
        <v>529</v>
      </c>
      <c r="K457" s="66"/>
    </row>
    <row r="458" spans="1:11" ht="29.25" customHeight="1" x14ac:dyDescent="0.3">
      <c r="A458" s="67" t="s">
        <v>600</v>
      </c>
      <c r="B458" s="80" t="s">
        <v>282</v>
      </c>
      <c r="C458" s="80"/>
      <c r="D458" s="80"/>
      <c r="E458" s="44" t="s">
        <v>283</v>
      </c>
      <c r="F458" s="60" t="s">
        <v>11</v>
      </c>
      <c r="G458" s="16">
        <v>7837000</v>
      </c>
      <c r="H458" s="42">
        <v>1</v>
      </c>
      <c r="I458" s="42">
        <f t="shared" si="17"/>
        <v>7837</v>
      </c>
      <c r="J458" s="43" t="s">
        <v>530</v>
      </c>
      <c r="K458" s="66"/>
    </row>
    <row r="459" spans="1:11" ht="29.25" customHeight="1" x14ac:dyDescent="0.3">
      <c r="A459" s="67" t="s">
        <v>601</v>
      </c>
      <c r="B459" s="80" t="s">
        <v>282</v>
      </c>
      <c r="C459" s="80"/>
      <c r="D459" s="80"/>
      <c r="E459" s="44" t="s">
        <v>283</v>
      </c>
      <c r="F459" s="60" t="s">
        <v>11</v>
      </c>
      <c r="G459" s="16">
        <v>8957800</v>
      </c>
      <c r="H459" s="42">
        <v>1</v>
      </c>
      <c r="I459" s="42">
        <f t="shared" si="17"/>
        <v>8957.7999999999993</v>
      </c>
      <c r="J459" s="43" t="s">
        <v>287</v>
      </c>
      <c r="K459" s="66"/>
    </row>
    <row r="460" spans="1:11" ht="25.5" customHeight="1" x14ac:dyDescent="0.3">
      <c r="A460" s="67" t="s">
        <v>602</v>
      </c>
      <c r="B460" s="80" t="s">
        <v>282</v>
      </c>
      <c r="C460" s="80"/>
      <c r="D460" s="80"/>
      <c r="E460" s="44" t="s">
        <v>283</v>
      </c>
      <c r="F460" s="60" t="s">
        <v>11</v>
      </c>
      <c r="G460" s="16">
        <v>7614700</v>
      </c>
      <c r="H460" s="42">
        <v>1</v>
      </c>
      <c r="I460" s="42">
        <f t="shared" si="17"/>
        <v>7614.7</v>
      </c>
      <c r="J460" s="43" t="s">
        <v>522</v>
      </c>
      <c r="K460" s="66"/>
    </row>
    <row r="461" spans="1:11" ht="25.5" customHeight="1" x14ac:dyDescent="0.3">
      <c r="A461" s="67" t="s">
        <v>603</v>
      </c>
      <c r="B461" s="80" t="s">
        <v>282</v>
      </c>
      <c r="C461" s="80"/>
      <c r="D461" s="80"/>
      <c r="E461" s="44" t="s">
        <v>283</v>
      </c>
      <c r="F461" s="60" t="s">
        <v>11</v>
      </c>
      <c r="G461" s="16">
        <v>7226300</v>
      </c>
      <c r="H461" s="42">
        <v>1</v>
      </c>
      <c r="I461" s="42">
        <f t="shared" si="17"/>
        <v>7226.3</v>
      </c>
      <c r="J461" s="43" t="s">
        <v>531</v>
      </c>
      <c r="K461" s="66"/>
    </row>
    <row r="462" spans="1:11" ht="25.5" customHeight="1" x14ac:dyDescent="0.3">
      <c r="A462" s="67" t="s">
        <v>604</v>
      </c>
      <c r="B462" s="80" t="s">
        <v>282</v>
      </c>
      <c r="C462" s="80"/>
      <c r="D462" s="80"/>
      <c r="E462" s="44" t="s">
        <v>283</v>
      </c>
      <c r="F462" s="60" t="s">
        <v>11</v>
      </c>
      <c r="G462" s="16">
        <v>6079200</v>
      </c>
      <c r="H462" s="42">
        <v>1</v>
      </c>
      <c r="I462" s="42">
        <f t="shared" si="17"/>
        <v>6079.2</v>
      </c>
      <c r="J462" s="43" t="s">
        <v>532</v>
      </c>
      <c r="K462" s="66"/>
    </row>
    <row r="463" spans="1:11" ht="25.5" customHeight="1" x14ac:dyDescent="0.3">
      <c r="A463" s="67" t="s">
        <v>605</v>
      </c>
      <c r="B463" s="80" t="s">
        <v>282</v>
      </c>
      <c r="C463" s="80"/>
      <c r="D463" s="80"/>
      <c r="E463" s="44" t="s">
        <v>283</v>
      </c>
      <c r="F463" s="60" t="s">
        <v>11</v>
      </c>
      <c r="G463" s="16">
        <v>7064100</v>
      </c>
      <c r="H463" s="42">
        <v>1</v>
      </c>
      <c r="I463" s="42">
        <f t="shared" si="17"/>
        <v>7064.1</v>
      </c>
      <c r="J463" s="43" t="s">
        <v>533</v>
      </c>
      <c r="K463" s="66"/>
    </row>
    <row r="464" spans="1:11" ht="25.5" customHeight="1" x14ac:dyDescent="0.3">
      <c r="A464" s="67" t="s">
        <v>606</v>
      </c>
      <c r="B464" s="80" t="s">
        <v>282</v>
      </c>
      <c r="C464" s="80"/>
      <c r="D464" s="80"/>
      <c r="E464" s="44" t="s">
        <v>283</v>
      </c>
      <c r="F464" s="60" t="s">
        <v>11</v>
      </c>
      <c r="G464" s="16">
        <v>5013400</v>
      </c>
      <c r="H464" s="42">
        <v>1</v>
      </c>
      <c r="I464" s="42">
        <f t="shared" si="17"/>
        <v>5013.3999999999996</v>
      </c>
      <c r="J464" s="43" t="s">
        <v>284</v>
      </c>
      <c r="K464" s="66"/>
    </row>
    <row r="465" spans="1:11" ht="25.5" customHeight="1" x14ac:dyDescent="0.3">
      <c r="A465" s="67" t="s">
        <v>607</v>
      </c>
      <c r="B465" s="80" t="s">
        <v>282</v>
      </c>
      <c r="C465" s="80"/>
      <c r="D465" s="80"/>
      <c r="E465" s="44" t="s">
        <v>283</v>
      </c>
      <c r="F465" s="60" t="s">
        <v>11</v>
      </c>
      <c r="G465" s="16">
        <f>4875400+1623800</f>
        <v>6499200</v>
      </c>
      <c r="H465" s="42">
        <v>1</v>
      </c>
      <c r="I465" s="42">
        <f t="shared" si="17"/>
        <v>6499.2</v>
      </c>
      <c r="J465" s="43" t="s">
        <v>534</v>
      </c>
      <c r="K465" s="66"/>
    </row>
    <row r="466" spans="1:11" ht="25.5" customHeight="1" x14ac:dyDescent="0.3">
      <c r="A466" s="67" t="s">
        <v>608</v>
      </c>
      <c r="B466" s="80" t="s">
        <v>282</v>
      </c>
      <c r="C466" s="80"/>
      <c r="D466" s="80"/>
      <c r="E466" s="44" t="s">
        <v>283</v>
      </c>
      <c r="F466" s="60" t="s">
        <v>11</v>
      </c>
      <c r="G466" s="16">
        <f>5324400+1774200</f>
        <v>7098600</v>
      </c>
      <c r="H466" s="42">
        <v>1</v>
      </c>
      <c r="I466" s="42">
        <f t="shared" si="17"/>
        <v>7098.6</v>
      </c>
      <c r="J466" s="43" t="s">
        <v>535</v>
      </c>
      <c r="K466" s="66"/>
    </row>
    <row r="467" spans="1:11" ht="25.5" customHeight="1" x14ac:dyDescent="0.3">
      <c r="A467" s="67" t="s">
        <v>536</v>
      </c>
      <c r="B467" s="80" t="s">
        <v>23</v>
      </c>
      <c r="C467" s="80"/>
      <c r="D467" s="80"/>
      <c r="E467" s="41" t="s">
        <v>24</v>
      </c>
      <c r="F467" s="60" t="s">
        <v>11</v>
      </c>
      <c r="G467" s="42">
        <v>1001300</v>
      </c>
      <c r="H467" s="42">
        <v>1</v>
      </c>
      <c r="I467" s="42">
        <f t="shared" si="17"/>
        <v>1001.3</v>
      </c>
      <c r="J467" s="43" t="s">
        <v>523</v>
      </c>
      <c r="K467" s="66"/>
    </row>
    <row r="468" spans="1:11" ht="25.5" customHeight="1" x14ac:dyDescent="0.3">
      <c r="A468" s="67" t="s">
        <v>537</v>
      </c>
      <c r="B468" s="80" t="s">
        <v>23</v>
      </c>
      <c r="C468" s="80"/>
      <c r="D468" s="80"/>
      <c r="E468" s="41" t="s">
        <v>24</v>
      </c>
      <c r="F468" s="60" t="s">
        <v>11</v>
      </c>
      <c r="G468" s="42">
        <v>1444000</v>
      </c>
      <c r="H468" s="42">
        <v>1</v>
      </c>
      <c r="I468" s="42">
        <f t="shared" si="17"/>
        <v>1444</v>
      </c>
      <c r="J468" s="43" t="s">
        <v>521</v>
      </c>
      <c r="K468" s="66"/>
    </row>
    <row r="469" spans="1:11" ht="25.5" customHeight="1" x14ac:dyDescent="0.3">
      <c r="A469" s="67" t="s">
        <v>538</v>
      </c>
      <c r="B469" s="80" t="s">
        <v>23</v>
      </c>
      <c r="C469" s="80"/>
      <c r="D469" s="80"/>
      <c r="E469" s="41" t="s">
        <v>24</v>
      </c>
      <c r="F469" s="60" t="s">
        <v>11</v>
      </c>
      <c r="G469" s="42">
        <v>866600</v>
      </c>
      <c r="H469" s="42">
        <v>1</v>
      </c>
      <c r="I469" s="42">
        <f t="shared" si="17"/>
        <v>866.6</v>
      </c>
      <c r="J469" s="43" t="s">
        <v>524</v>
      </c>
      <c r="K469" s="66"/>
    </row>
    <row r="470" spans="1:11" ht="27.75" customHeight="1" x14ac:dyDescent="0.3">
      <c r="A470" s="67" t="s">
        <v>539</v>
      </c>
      <c r="B470" s="80" t="s">
        <v>23</v>
      </c>
      <c r="C470" s="80"/>
      <c r="D470" s="80"/>
      <c r="E470" s="41" t="s">
        <v>24</v>
      </c>
      <c r="F470" s="60" t="s">
        <v>11</v>
      </c>
      <c r="G470" s="42">
        <v>609500</v>
      </c>
      <c r="H470" s="42">
        <v>1</v>
      </c>
      <c r="I470" s="42">
        <f t="shared" si="17"/>
        <v>609.5</v>
      </c>
      <c r="J470" s="43" t="s">
        <v>525</v>
      </c>
      <c r="K470" s="66"/>
    </row>
    <row r="471" spans="1:11" ht="27.75" customHeight="1" x14ac:dyDescent="0.3">
      <c r="A471" s="67" t="s">
        <v>540</v>
      </c>
      <c r="B471" s="80" t="s">
        <v>23</v>
      </c>
      <c r="C471" s="80"/>
      <c r="D471" s="80"/>
      <c r="E471" s="41" t="s">
        <v>24</v>
      </c>
      <c r="F471" s="60" t="s">
        <v>11</v>
      </c>
      <c r="G471" s="42">
        <v>882500</v>
      </c>
      <c r="H471" s="42">
        <v>1</v>
      </c>
      <c r="I471" s="42">
        <f t="shared" si="17"/>
        <v>882.5</v>
      </c>
      <c r="J471" s="43" t="s">
        <v>526</v>
      </c>
      <c r="K471" s="66"/>
    </row>
    <row r="472" spans="1:11" ht="27.75" customHeight="1" x14ac:dyDescent="0.3">
      <c r="A472" s="67" t="s">
        <v>541</v>
      </c>
      <c r="B472" s="80" t="s">
        <v>23</v>
      </c>
      <c r="C472" s="80"/>
      <c r="D472" s="80"/>
      <c r="E472" s="41" t="s">
        <v>24</v>
      </c>
      <c r="F472" s="60" t="s">
        <v>11</v>
      </c>
      <c r="G472" s="42">
        <v>729300</v>
      </c>
      <c r="H472" s="42">
        <v>1</v>
      </c>
      <c r="I472" s="42">
        <f t="shared" si="17"/>
        <v>729.3</v>
      </c>
      <c r="J472" s="43" t="s">
        <v>527</v>
      </c>
      <c r="K472" s="66"/>
    </row>
    <row r="473" spans="1:11" ht="27.75" customHeight="1" x14ac:dyDescent="0.3">
      <c r="A473" s="67" t="s">
        <v>542</v>
      </c>
      <c r="B473" s="80" t="s">
        <v>23</v>
      </c>
      <c r="C473" s="80"/>
      <c r="D473" s="80"/>
      <c r="E473" s="41" t="s">
        <v>24</v>
      </c>
      <c r="F473" s="60" t="s">
        <v>11</v>
      </c>
      <c r="G473" s="42">
        <v>765500</v>
      </c>
      <c r="H473" s="42">
        <v>1</v>
      </c>
      <c r="I473" s="42">
        <f t="shared" si="17"/>
        <v>765.5</v>
      </c>
      <c r="J473" s="43" t="s">
        <v>528</v>
      </c>
      <c r="K473" s="66"/>
    </row>
    <row r="474" spans="1:11" ht="27.75" customHeight="1" x14ac:dyDescent="0.3">
      <c r="A474" s="67" t="s">
        <v>543</v>
      </c>
      <c r="B474" s="80" t="s">
        <v>23</v>
      </c>
      <c r="C474" s="80"/>
      <c r="D474" s="80"/>
      <c r="E474" s="41" t="s">
        <v>24</v>
      </c>
      <c r="F474" s="60" t="s">
        <v>11</v>
      </c>
      <c r="G474" s="42">
        <v>1485300</v>
      </c>
      <c r="H474" s="42">
        <v>1</v>
      </c>
      <c r="I474" s="42">
        <f t="shared" si="17"/>
        <v>1485.3</v>
      </c>
      <c r="J474" s="43" t="s">
        <v>529</v>
      </c>
      <c r="K474" s="66"/>
    </row>
    <row r="475" spans="1:11" ht="27.75" customHeight="1" x14ac:dyDescent="0.3">
      <c r="A475" s="67" t="s">
        <v>544</v>
      </c>
      <c r="B475" s="80" t="s">
        <v>23</v>
      </c>
      <c r="C475" s="80"/>
      <c r="D475" s="80"/>
      <c r="E475" s="41" t="s">
        <v>24</v>
      </c>
      <c r="F475" s="60" t="s">
        <v>11</v>
      </c>
      <c r="G475" s="42">
        <v>1153800</v>
      </c>
      <c r="H475" s="42">
        <v>1</v>
      </c>
      <c r="I475" s="42">
        <f t="shared" si="17"/>
        <v>1153.8</v>
      </c>
      <c r="J475" s="43" t="s">
        <v>530</v>
      </c>
      <c r="K475" s="66"/>
    </row>
    <row r="476" spans="1:11" ht="27.75" customHeight="1" x14ac:dyDescent="0.3">
      <c r="A476" s="67" t="s">
        <v>545</v>
      </c>
      <c r="B476" s="80" t="s">
        <v>23</v>
      </c>
      <c r="C476" s="80"/>
      <c r="D476" s="80"/>
      <c r="E476" s="41" t="s">
        <v>24</v>
      </c>
      <c r="F476" s="60" t="s">
        <v>11</v>
      </c>
      <c r="G476" s="42">
        <v>1259500</v>
      </c>
      <c r="H476" s="42">
        <v>1</v>
      </c>
      <c r="I476" s="42">
        <f t="shared" si="17"/>
        <v>1259.5</v>
      </c>
      <c r="J476" s="43" t="s">
        <v>287</v>
      </c>
      <c r="K476" s="66"/>
    </row>
    <row r="477" spans="1:11" ht="27.75" customHeight="1" x14ac:dyDescent="0.3">
      <c r="A477" s="67" t="s">
        <v>546</v>
      </c>
      <c r="B477" s="80" t="s">
        <v>23</v>
      </c>
      <c r="C477" s="80"/>
      <c r="D477" s="80"/>
      <c r="E477" s="41" t="s">
        <v>24</v>
      </c>
      <c r="F477" s="60" t="s">
        <v>11</v>
      </c>
      <c r="G477" s="42">
        <v>1120500</v>
      </c>
      <c r="H477" s="42">
        <v>1</v>
      </c>
      <c r="I477" s="42">
        <f t="shared" si="17"/>
        <v>1120.5</v>
      </c>
      <c r="J477" s="43" t="s">
        <v>522</v>
      </c>
      <c r="K477" s="66"/>
    </row>
    <row r="478" spans="1:11" ht="27.75" customHeight="1" x14ac:dyDescent="0.3">
      <c r="A478" s="67" t="s">
        <v>547</v>
      </c>
      <c r="B478" s="80" t="s">
        <v>23</v>
      </c>
      <c r="C478" s="80"/>
      <c r="D478" s="80"/>
      <c r="E478" s="41" t="s">
        <v>24</v>
      </c>
      <c r="F478" s="60" t="s">
        <v>11</v>
      </c>
      <c r="G478" s="42">
        <v>1065300</v>
      </c>
      <c r="H478" s="42">
        <v>1</v>
      </c>
      <c r="I478" s="42">
        <f t="shared" si="17"/>
        <v>1065.3</v>
      </c>
      <c r="J478" s="43" t="s">
        <v>531</v>
      </c>
      <c r="K478" s="66"/>
    </row>
    <row r="479" spans="1:11" ht="27.75" customHeight="1" x14ac:dyDescent="0.3">
      <c r="A479" s="67" t="s">
        <v>548</v>
      </c>
      <c r="B479" s="80" t="s">
        <v>23</v>
      </c>
      <c r="C479" s="80"/>
      <c r="D479" s="80"/>
      <c r="E479" s="41" t="s">
        <v>24</v>
      </c>
      <c r="F479" s="60" t="s">
        <v>11</v>
      </c>
      <c r="G479" s="42">
        <v>893400</v>
      </c>
      <c r="H479" s="42">
        <v>1</v>
      </c>
      <c r="I479" s="42">
        <f t="shared" si="17"/>
        <v>893.4</v>
      </c>
      <c r="J479" s="43" t="s">
        <v>532</v>
      </c>
      <c r="K479" s="66"/>
    </row>
    <row r="480" spans="1:11" ht="27.75" customHeight="1" x14ac:dyDescent="0.3">
      <c r="A480" s="67" t="s">
        <v>549</v>
      </c>
      <c r="B480" s="80" t="s">
        <v>23</v>
      </c>
      <c r="C480" s="80"/>
      <c r="D480" s="80"/>
      <c r="E480" s="41" t="s">
        <v>24</v>
      </c>
      <c r="F480" s="60" t="s">
        <v>11</v>
      </c>
      <c r="G480" s="42">
        <v>1040900</v>
      </c>
      <c r="H480" s="42">
        <v>1</v>
      </c>
      <c r="I480" s="42">
        <f t="shared" si="17"/>
        <v>1040.9000000000001</v>
      </c>
      <c r="J480" s="43" t="s">
        <v>533</v>
      </c>
      <c r="K480" s="66"/>
    </row>
    <row r="481" spans="1:11" ht="27.75" customHeight="1" x14ac:dyDescent="0.3">
      <c r="A481" s="67" t="s">
        <v>550</v>
      </c>
      <c r="B481" s="80" t="s">
        <v>23</v>
      </c>
      <c r="C481" s="80"/>
      <c r="D481" s="80"/>
      <c r="E481" s="41" t="s">
        <v>24</v>
      </c>
      <c r="F481" s="60" t="s">
        <v>11</v>
      </c>
      <c r="G481" s="42">
        <v>733700</v>
      </c>
      <c r="H481" s="42">
        <v>1</v>
      </c>
      <c r="I481" s="42">
        <f t="shared" si="17"/>
        <v>733.7</v>
      </c>
      <c r="J481" s="43" t="s">
        <v>284</v>
      </c>
      <c r="K481" s="66"/>
    </row>
    <row r="482" spans="1:11" ht="27.75" customHeight="1" x14ac:dyDescent="0.3">
      <c r="A482" s="67" t="s">
        <v>551</v>
      </c>
      <c r="B482" s="80" t="s">
        <v>23</v>
      </c>
      <c r="C482" s="80"/>
      <c r="D482" s="80"/>
      <c r="E482" s="41" t="s">
        <v>24</v>
      </c>
      <c r="F482" s="60" t="s">
        <v>11</v>
      </c>
      <c r="G482" s="42">
        <f>717400+238900</f>
        <v>956300</v>
      </c>
      <c r="H482" s="42">
        <v>1</v>
      </c>
      <c r="I482" s="42">
        <f t="shared" si="17"/>
        <v>956.3</v>
      </c>
      <c r="J482" s="43" t="s">
        <v>534</v>
      </c>
      <c r="K482" s="66"/>
    </row>
    <row r="483" spans="1:11" ht="27.75" customHeight="1" x14ac:dyDescent="0.3">
      <c r="A483" s="67" t="s">
        <v>552</v>
      </c>
      <c r="B483" s="80" t="s">
        <v>23</v>
      </c>
      <c r="C483" s="80"/>
      <c r="D483" s="80"/>
      <c r="E483" s="41" t="s">
        <v>24</v>
      </c>
      <c r="F483" s="60" t="s">
        <v>11</v>
      </c>
      <c r="G483" s="42">
        <f>736700+245500</f>
        <v>982200</v>
      </c>
      <c r="H483" s="42">
        <v>1</v>
      </c>
      <c r="I483" s="42">
        <f t="shared" si="17"/>
        <v>982.2</v>
      </c>
      <c r="J483" s="43" t="s">
        <v>535</v>
      </c>
      <c r="K483" s="66"/>
    </row>
    <row r="484" spans="1:11" ht="27.75" customHeight="1" x14ac:dyDescent="0.3">
      <c r="A484" s="67" t="s">
        <v>13</v>
      </c>
      <c r="B484" s="80" t="s">
        <v>14</v>
      </c>
      <c r="C484" s="80"/>
      <c r="D484" s="80"/>
      <c r="E484" s="41" t="s">
        <v>31</v>
      </c>
      <c r="F484" s="60" t="s">
        <v>11</v>
      </c>
      <c r="G484" s="42">
        <v>0</v>
      </c>
      <c r="H484" s="42">
        <v>0</v>
      </c>
      <c r="I484" s="42">
        <v>0</v>
      </c>
      <c r="J484" s="43"/>
      <c r="K484" s="66"/>
    </row>
    <row r="485" spans="1:11" ht="27.75" customHeight="1" x14ac:dyDescent="0.3">
      <c r="A485" s="67" t="s">
        <v>341</v>
      </c>
      <c r="B485" s="80" t="s">
        <v>14</v>
      </c>
      <c r="C485" s="80"/>
      <c r="D485" s="80"/>
      <c r="E485" s="41" t="s">
        <v>31</v>
      </c>
      <c r="F485" s="60" t="s">
        <v>11</v>
      </c>
      <c r="G485" s="42">
        <f>4605000-4605000</f>
        <v>0</v>
      </c>
      <c r="H485" s="42">
        <v>0</v>
      </c>
      <c r="I485" s="42">
        <f>G485*H485/1000</f>
        <v>0</v>
      </c>
      <c r="J485" s="43" t="s">
        <v>344</v>
      </c>
      <c r="K485" s="66"/>
    </row>
    <row r="486" spans="1:11" ht="27.75" customHeight="1" x14ac:dyDescent="0.3">
      <c r="A486" s="67" t="s">
        <v>786</v>
      </c>
      <c r="B486" s="80" t="s">
        <v>14</v>
      </c>
      <c r="C486" s="80"/>
      <c r="D486" s="80"/>
      <c r="E486" s="41" t="s">
        <v>31</v>
      </c>
      <c r="F486" s="60" t="s">
        <v>11</v>
      </c>
      <c r="G486" s="42">
        <v>4605000</v>
      </c>
      <c r="H486" s="42">
        <v>1</v>
      </c>
      <c r="I486" s="42">
        <f>G486*H486/1000</f>
        <v>4605</v>
      </c>
      <c r="J486" s="43" t="s">
        <v>344</v>
      </c>
      <c r="K486" s="66"/>
    </row>
    <row r="487" spans="1:11" ht="24" customHeight="1" x14ac:dyDescent="0.3">
      <c r="A487" s="68" t="s">
        <v>271</v>
      </c>
      <c r="B487" s="87" t="s">
        <v>272</v>
      </c>
      <c r="C487" s="87"/>
      <c r="D487" s="87"/>
      <c r="E487" s="87"/>
      <c r="F487" s="87"/>
      <c r="G487" s="87"/>
      <c r="H487" s="87"/>
      <c r="I487" s="50">
        <f>I488+I508</f>
        <v>3236516.5999999996</v>
      </c>
      <c r="J487" s="43"/>
      <c r="K487" s="66">
        <v>900001027144</v>
      </c>
    </row>
    <row r="488" spans="1:11" ht="18" customHeight="1" x14ac:dyDescent="0.3">
      <c r="A488" s="67" t="s">
        <v>6</v>
      </c>
      <c r="B488" s="80" t="s">
        <v>7</v>
      </c>
      <c r="C488" s="80"/>
      <c r="D488" s="80"/>
      <c r="E488" s="41" t="s">
        <v>6</v>
      </c>
      <c r="F488" s="60" t="s">
        <v>6</v>
      </c>
      <c r="G488" s="41" t="s">
        <v>6</v>
      </c>
      <c r="H488" s="41" t="s">
        <v>6</v>
      </c>
      <c r="I488" s="42">
        <f>SUM(I489:I507)</f>
        <v>3043016.3</v>
      </c>
      <c r="J488" s="43"/>
      <c r="K488" s="66"/>
    </row>
    <row r="489" spans="1:11" ht="18" customHeight="1" x14ac:dyDescent="0.3">
      <c r="A489" s="67" t="s">
        <v>54</v>
      </c>
      <c r="B489" s="80" t="s">
        <v>55</v>
      </c>
      <c r="C489" s="80"/>
      <c r="D489" s="80"/>
      <c r="E489" s="41" t="s">
        <v>10</v>
      </c>
      <c r="F489" s="60" t="s">
        <v>11</v>
      </c>
      <c r="G489" s="42">
        <f>2995053500-2689037900-306015600</f>
        <v>0</v>
      </c>
      <c r="H489" s="42">
        <v>1</v>
      </c>
      <c r="I489" s="42">
        <f t="shared" ref="I489:I497" si="18">G489*H489/1000</f>
        <v>0</v>
      </c>
      <c r="J489" s="48" t="s">
        <v>421</v>
      </c>
      <c r="K489" s="66"/>
    </row>
    <row r="490" spans="1:11" ht="19.5" customHeight="1" x14ac:dyDescent="0.3">
      <c r="A490" s="67" t="s">
        <v>739</v>
      </c>
      <c r="B490" s="80" t="s">
        <v>55</v>
      </c>
      <c r="C490" s="80"/>
      <c r="D490" s="80"/>
      <c r="E490" s="41" t="s">
        <v>56</v>
      </c>
      <c r="F490" s="60" t="s">
        <v>11</v>
      </c>
      <c r="G490" s="42">
        <f>2995053500-2689037900</f>
        <v>306015600</v>
      </c>
      <c r="H490" s="42">
        <v>1</v>
      </c>
      <c r="I490" s="42">
        <f t="shared" si="18"/>
        <v>306015.59999999998</v>
      </c>
      <c r="J490" s="48" t="s">
        <v>421</v>
      </c>
      <c r="K490" s="66"/>
    </row>
    <row r="491" spans="1:11" ht="23.25" customHeight="1" x14ac:dyDescent="0.3">
      <c r="A491" s="67" t="s">
        <v>273</v>
      </c>
      <c r="B491" s="80" t="s">
        <v>55</v>
      </c>
      <c r="C491" s="80"/>
      <c r="D491" s="80"/>
      <c r="E491" s="41" t="s">
        <v>56</v>
      </c>
      <c r="F491" s="60" t="s">
        <v>11</v>
      </c>
      <c r="G491" s="42">
        <f>280912500+44339000</f>
        <v>325251500</v>
      </c>
      <c r="H491" s="42">
        <v>1</v>
      </c>
      <c r="I491" s="42">
        <f t="shared" si="18"/>
        <v>325251.5</v>
      </c>
      <c r="J491" s="48" t="s">
        <v>422</v>
      </c>
      <c r="K491" s="66"/>
    </row>
    <row r="492" spans="1:11" ht="18" customHeight="1" x14ac:dyDescent="0.3">
      <c r="A492" s="67" t="s">
        <v>367</v>
      </c>
      <c r="B492" s="80" t="s">
        <v>55</v>
      </c>
      <c r="C492" s="80"/>
      <c r="D492" s="80"/>
      <c r="E492" s="41" t="s">
        <v>10</v>
      </c>
      <c r="F492" s="60" t="s">
        <v>11</v>
      </c>
      <c r="G492" s="42">
        <f>306015600-306015600</f>
        <v>0</v>
      </c>
      <c r="H492" s="42">
        <v>1</v>
      </c>
      <c r="I492" s="42">
        <f t="shared" si="18"/>
        <v>0</v>
      </c>
      <c r="J492" s="48" t="s">
        <v>423</v>
      </c>
      <c r="K492" s="66"/>
    </row>
    <row r="493" spans="1:11" ht="21.75" customHeight="1" x14ac:dyDescent="0.3">
      <c r="A493" s="67" t="s">
        <v>740</v>
      </c>
      <c r="B493" s="80" t="s">
        <v>55</v>
      </c>
      <c r="C493" s="80"/>
      <c r="D493" s="80"/>
      <c r="E493" s="41" t="s">
        <v>56</v>
      </c>
      <c r="F493" s="60" t="s">
        <v>11</v>
      </c>
      <c r="G493" s="42">
        <v>306015600</v>
      </c>
      <c r="H493" s="42">
        <v>1</v>
      </c>
      <c r="I493" s="42">
        <f t="shared" si="18"/>
        <v>306015.59999999998</v>
      </c>
      <c r="J493" s="48" t="s">
        <v>423</v>
      </c>
      <c r="K493" s="66"/>
    </row>
    <row r="494" spans="1:11" ht="20.25" customHeight="1" x14ac:dyDescent="0.3">
      <c r="A494" s="67" t="s">
        <v>368</v>
      </c>
      <c r="B494" s="80" t="s">
        <v>55</v>
      </c>
      <c r="C494" s="80"/>
      <c r="D494" s="80"/>
      <c r="E494" s="41" t="s">
        <v>10</v>
      </c>
      <c r="F494" s="60" t="s">
        <v>11</v>
      </c>
      <c r="G494" s="42">
        <f>306015600-306015600</f>
        <v>0</v>
      </c>
      <c r="H494" s="42">
        <v>1</v>
      </c>
      <c r="I494" s="42">
        <f t="shared" si="18"/>
        <v>0</v>
      </c>
      <c r="J494" s="48" t="s">
        <v>424</v>
      </c>
      <c r="K494" s="66"/>
    </row>
    <row r="495" spans="1:11" ht="16.5" customHeight="1" x14ac:dyDescent="0.3">
      <c r="A495" s="67" t="s">
        <v>741</v>
      </c>
      <c r="B495" s="80" t="s">
        <v>55</v>
      </c>
      <c r="C495" s="80"/>
      <c r="D495" s="80"/>
      <c r="E495" s="41" t="s">
        <v>56</v>
      </c>
      <c r="F495" s="60" t="s">
        <v>11</v>
      </c>
      <c r="G495" s="42">
        <v>306015600</v>
      </c>
      <c r="H495" s="42">
        <v>1</v>
      </c>
      <c r="I495" s="42">
        <f t="shared" si="18"/>
        <v>306015.59999999998</v>
      </c>
      <c r="J495" s="48" t="s">
        <v>424</v>
      </c>
      <c r="K495" s="66"/>
    </row>
    <row r="496" spans="1:11" ht="21.75" customHeight="1" x14ac:dyDescent="0.3">
      <c r="A496" s="67" t="s">
        <v>369</v>
      </c>
      <c r="B496" s="80" t="s">
        <v>55</v>
      </c>
      <c r="C496" s="80"/>
      <c r="D496" s="80"/>
      <c r="E496" s="41" t="s">
        <v>10</v>
      </c>
      <c r="F496" s="60" t="s">
        <v>11</v>
      </c>
      <c r="G496" s="42">
        <f>306015600-306015600</f>
        <v>0</v>
      </c>
      <c r="H496" s="42">
        <v>1</v>
      </c>
      <c r="I496" s="42">
        <f t="shared" si="18"/>
        <v>0</v>
      </c>
      <c r="J496" s="48" t="s">
        <v>425</v>
      </c>
      <c r="K496" s="66"/>
    </row>
    <row r="497" spans="1:11" ht="20.25" customHeight="1" x14ac:dyDescent="0.3">
      <c r="A497" s="67" t="s">
        <v>742</v>
      </c>
      <c r="B497" s="80" t="s">
        <v>55</v>
      </c>
      <c r="C497" s="80"/>
      <c r="D497" s="80"/>
      <c r="E497" s="41" t="s">
        <v>56</v>
      </c>
      <c r="F497" s="60" t="s">
        <v>11</v>
      </c>
      <c r="G497" s="42">
        <v>306015600</v>
      </c>
      <c r="H497" s="42">
        <v>1</v>
      </c>
      <c r="I497" s="42">
        <f t="shared" si="18"/>
        <v>306015.59999999998</v>
      </c>
      <c r="J497" s="48" t="s">
        <v>425</v>
      </c>
      <c r="K497" s="66"/>
    </row>
    <row r="498" spans="1:11" ht="18" customHeight="1" x14ac:dyDescent="0.3">
      <c r="A498" s="67" t="s">
        <v>370</v>
      </c>
      <c r="B498" s="80" t="s">
        <v>55</v>
      </c>
      <c r="C498" s="80"/>
      <c r="D498" s="80"/>
      <c r="E498" s="41" t="s">
        <v>10</v>
      </c>
      <c r="F498" s="60" t="s">
        <v>11</v>
      </c>
      <c r="G498" s="42">
        <f>306015600-306015600</f>
        <v>0</v>
      </c>
      <c r="H498" s="42">
        <v>1</v>
      </c>
      <c r="I498" s="42">
        <f t="shared" ref="I498:I504" si="19">G498*H498/1000</f>
        <v>0</v>
      </c>
      <c r="J498" s="48" t="s">
        <v>426</v>
      </c>
      <c r="K498" s="66"/>
    </row>
    <row r="499" spans="1:11" ht="16.5" customHeight="1" x14ac:dyDescent="0.3">
      <c r="A499" s="67" t="s">
        <v>743</v>
      </c>
      <c r="B499" s="80" t="s">
        <v>55</v>
      </c>
      <c r="C499" s="80"/>
      <c r="D499" s="80"/>
      <c r="E499" s="41" t="s">
        <v>56</v>
      </c>
      <c r="F499" s="60" t="s">
        <v>11</v>
      </c>
      <c r="G499" s="42">
        <v>306015600</v>
      </c>
      <c r="H499" s="42">
        <v>1</v>
      </c>
      <c r="I499" s="42">
        <f>G499*H499/1000</f>
        <v>306015.59999999998</v>
      </c>
      <c r="J499" s="48" t="s">
        <v>426</v>
      </c>
      <c r="K499" s="66"/>
    </row>
    <row r="500" spans="1:11" ht="21.75" customHeight="1" x14ac:dyDescent="0.3">
      <c r="A500" s="67" t="s">
        <v>371</v>
      </c>
      <c r="B500" s="80" t="s">
        <v>55</v>
      </c>
      <c r="C500" s="80"/>
      <c r="D500" s="80"/>
      <c r="E500" s="41" t="s">
        <v>10</v>
      </c>
      <c r="F500" s="60" t="s">
        <v>11</v>
      </c>
      <c r="G500" s="42">
        <f>306015600-306015600</f>
        <v>0</v>
      </c>
      <c r="H500" s="42">
        <v>1</v>
      </c>
      <c r="I500" s="42">
        <f t="shared" si="19"/>
        <v>0</v>
      </c>
      <c r="J500" s="48" t="s">
        <v>427</v>
      </c>
      <c r="K500" s="66"/>
    </row>
    <row r="501" spans="1:11" ht="24.75" customHeight="1" x14ac:dyDescent="0.3">
      <c r="A501" s="67" t="s">
        <v>744</v>
      </c>
      <c r="B501" s="80" t="s">
        <v>55</v>
      </c>
      <c r="C501" s="80"/>
      <c r="D501" s="80"/>
      <c r="E501" s="41" t="s">
        <v>56</v>
      </c>
      <c r="F501" s="60" t="s">
        <v>11</v>
      </c>
      <c r="G501" s="42">
        <v>306015600</v>
      </c>
      <c r="H501" s="42">
        <v>1</v>
      </c>
      <c r="I501" s="42">
        <f>G501*H501/1000</f>
        <v>306015.59999999998</v>
      </c>
      <c r="J501" s="48" t="s">
        <v>427</v>
      </c>
      <c r="K501" s="66"/>
    </row>
    <row r="502" spans="1:11" ht="20.25" customHeight="1" x14ac:dyDescent="0.3">
      <c r="A502" s="67" t="s">
        <v>372</v>
      </c>
      <c r="B502" s="80" t="s">
        <v>55</v>
      </c>
      <c r="C502" s="80"/>
      <c r="D502" s="80"/>
      <c r="E502" s="41" t="s">
        <v>10</v>
      </c>
      <c r="F502" s="60" t="s">
        <v>11</v>
      </c>
      <c r="G502" s="42">
        <f>306015600-306015600</f>
        <v>0</v>
      </c>
      <c r="H502" s="42">
        <v>1</v>
      </c>
      <c r="I502" s="42">
        <f t="shared" si="19"/>
        <v>0</v>
      </c>
      <c r="J502" s="48" t="s">
        <v>428</v>
      </c>
      <c r="K502" s="66"/>
    </row>
    <row r="503" spans="1:11" ht="18.75" customHeight="1" x14ac:dyDescent="0.3">
      <c r="A503" s="67" t="s">
        <v>745</v>
      </c>
      <c r="B503" s="80" t="s">
        <v>55</v>
      </c>
      <c r="C503" s="80"/>
      <c r="D503" s="80"/>
      <c r="E503" s="41" t="s">
        <v>56</v>
      </c>
      <c r="F503" s="60" t="s">
        <v>11</v>
      </c>
      <c r="G503" s="42">
        <v>306015600</v>
      </c>
      <c r="H503" s="42">
        <v>1</v>
      </c>
      <c r="I503" s="42">
        <f>G503*H503/1000</f>
        <v>306015.59999999998</v>
      </c>
      <c r="J503" s="48" t="s">
        <v>428</v>
      </c>
      <c r="K503" s="66"/>
    </row>
    <row r="504" spans="1:11" ht="22.5" customHeight="1" x14ac:dyDescent="0.3">
      <c r="A504" s="67" t="s">
        <v>373</v>
      </c>
      <c r="B504" s="80" t="s">
        <v>55</v>
      </c>
      <c r="C504" s="80"/>
      <c r="D504" s="80"/>
      <c r="E504" s="41" t="s">
        <v>10</v>
      </c>
      <c r="F504" s="60" t="s">
        <v>11</v>
      </c>
      <c r="G504" s="42">
        <f>287827800-287827800</f>
        <v>0</v>
      </c>
      <c r="H504" s="42">
        <v>1</v>
      </c>
      <c r="I504" s="42">
        <f t="shared" si="19"/>
        <v>0</v>
      </c>
      <c r="J504" s="48" t="s">
        <v>429</v>
      </c>
      <c r="K504" s="66"/>
    </row>
    <row r="505" spans="1:11" ht="22.5" customHeight="1" x14ac:dyDescent="0.3">
      <c r="A505" s="67" t="s">
        <v>746</v>
      </c>
      <c r="B505" s="80" t="s">
        <v>55</v>
      </c>
      <c r="C505" s="80"/>
      <c r="D505" s="80"/>
      <c r="E505" s="41" t="s">
        <v>56</v>
      </c>
      <c r="F505" s="60" t="s">
        <v>11</v>
      </c>
      <c r="G505" s="42">
        <v>287827800</v>
      </c>
      <c r="H505" s="42">
        <v>1</v>
      </c>
      <c r="I505" s="42">
        <f>G505*H505/1000</f>
        <v>287827.8</v>
      </c>
      <c r="J505" s="48" t="s">
        <v>429</v>
      </c>
      <c r="K505" s="66"/>
    </row>
    <row r="506" spans="1:11" ht="33.75" customHeight="1" x14ac:dyDescent="0.3">
      <c r="A506" s="67" t="s">
        <v>374</v>
      </c>
      <c r="B506" s="80" t="s">
        <v>55</v>
      </c>
      <c r="C506" s="80"/>
      <c r="D506" s="80"/>
      <c r="E506" s="41" t="s">
        <v>10</v>
      </c>
      <c r="F506" s="60" t="s">
        <v>11</v>
      </c>
      <c r="G506" s="42">
        <f>287827800-287827800</f>
        <v>0</v>
      </c>
      <c r="H506" s="42">
        <v>1</v>
      </c>
      <c r="I506" s="42">
        <f>G506*H506/1000</f>
        <v>0</v>
      </c>
      <c r="J506" s="48" t="s">
        <v>430</v>
      </c>
      <c r="K506" s="66"/>
    </row>
    <row r="507" spans="1:11" ht="36" customHeight="1" x14ac:dyDescent="0.3">
      <c r="A507" s="67" t="s">
        <v>747</v>
      </c>
      <c r="B507" s="80" t="s">
        <v>55</v>
      </c>
      <c r="C507" s="80"/>
      <c r="D507" s="80"/>
      <c r="E507" s="41" t="s">
        <v>56</v>
      </c>
      <c r="F507" s="60" t="s">
        <v>11</v>
      </c>
      <c r="G507" s="42">
        <v>287827800</v>
      </c>
      <c r="H507" s="42">
        <v>1</v>
      </c>
      <c r="I507" s="42">
        <f>G507*H507/1000</f>
        <v>287827.8</v>
      </c>
      <c r="J507" s="48" t="s">
        <v>430</v>
      </c>
      <c r="K507" s="66"/>
    </row>
    <row r="508" spans="1:11" ht="18.75" customHeight="1" x14ac:dyDescent="0.3">
      <c r="A508" s="67" t="s">
        <v>6</v>
      </c>
      <c r="B508" s="80" t="s">
        <v>12</v>
      </c>
      <c r="C508" s="80"/>
      <c r="D508" s="80"/>
      <c r="E508" s="41" t="s">
        <v>6</v>
      </c>
      <c r="F508" s="60" t="s">
        <v>6</v>
      </c>
      <c r="G508" s="41" t="s">
        <v>6</v>
      </c>
      <c r="H508" s="41" t="s">
        <v>6</v>
      </c>
      <c r="I508" s="42">
        <f>SUM(I509:I552)</f>
        <v>193500.30000000002</v>
      </c>
      <c r="J508" s="43"/>
      <c r="K508" s="66"/>
    </row>
    <row r="509" spans="1:11" ht="25.5" customHeight="1" x14ac:dyDescent="0.3">
      <c r="A509" s="67" t="s">
        <v>375</v>
      </c>
      <c r="B509" s="80" t="s">
        <v>282</v>
      </c>
      <c r="C509" s="80"/>
      <c r="D509" s="80"/>
      <c r="E509" s="44" t="s">
        <v>283</v>
      </c>
      <c r="F509" s="60" t="s">
        <v>11</v>
      </c>
      <c r="G509" s="16">
        <v>6917900</v>
      </c>
      <c r="H509" s="42">
        <v>1</v>
      </c>
      <c r="I509" s="42">
        <f>G509*H509/1000</f>
        <v>6917.9</v>
      </c>
      <c r="J509" s="48" t="s">
        <v>422</v>
      </c>
      <c r="K509" s="66"/>
    </row>
    <row r="510" spans="1:11" s="51" customFormat="1" ht="26.25" customHeight="1" x14ac:dyDescent="0.3">
      <c r="A510" s="67" t="s">
        <v>376</v>
      </c>
      <c r="B510" s="80" t="s">
        <v>282</v>
      </c>
      <c r="C510" s="80"/>
      <c r="D510" s="80"/>
      <c r="E510" s="44" t="s">
        <v>283</v>
      </c>
      <c r="F510" s="60" t="s">
        <v>11</v>
      </c>
      <c r="G510" s="16">
        <v>12240600</v>
      </c>
      <c r="H510" s="42">
        <v>1</v>
      </c>
      <c r="I510" s="42">
        <f t="shared" ref="I510:I521" si="20">G510*H510/1000</f>
        <v>12240.6</v>
      </c>
      <c r="J510" s="48" t="s">
        <v>423</v>
      </c>
      <c r="K510" s="66"/>
    </row>
    <row r="511" spans="1:11" ht="30.75" customHeight="1" x14ac:dyDescent="0.3">
      <c r="A511" s="67" t="s">
        <v>377</v>
      </c>
      <c r="B511" s="80" t="s">
        <v>282</v>
      </c>
      <c r="C511" s="80"/>
      <c r="D511" s="80"/>
      <c r="E511" s="44" t="s">
        <v>283</v>
      </c>
      <c r="F511" s="60" t="s">
        <v>11</v>
      </c>
      <c r="G511" s="16">
        <v>12240600</v>
      </c>
      <c r="H511" s="42">
        <v>1</v>
      </c>
      <c r="I511" s="42">
        <f t="shared" si="20"/>
        <v>12240.6</v>
      </c>
      <c r="J511" s="48" t="s">
        <v>424</v>
      </c>
      <c r="K511" s="66"/>
    </row>
    <row r="512" spans="1:11" ht="27" customHeight="1" x14ac:dyDescent="0.3">
      <c r="A512" s="67" t="s">
        <v>378</v>
      </c>
      <c r="B512" s="80" t="s">
        <v>282</v>
      </c>
      <c r="C512" s="80"/>
      <c r="D512" s="80"/>
      <c r="E512" s="44" t="s">
        <v>283</v>
      </c>
      <c r="F512" s="60" t="s">
        <v>11</v>
      </c>
      <c r="G512" s="16">
        <v>12240600</v>
      </c>
      <c r="H512" s="42">
        <v>1</v>
      </c>
      <c r="I512" s="42">
        <f t="shared" si="20"/>
        <v>12240.6</v>
      </c>
      <c r="J512" s="48" t="s">
        <v>425</v>
      </c>
      <c r="K512" s="66"/>
    </row>
    <row r="513" spans="1:11" ht="28.5" customHeight="1" x14ac:dyDescent="0.3">
      <c r="A513" s="67" t="s">
        <v>379</v>
      </c>
      <c r="B513" s="80" t="s">
        <v>282</v>
      </c>
      <c r="C513" s="80"/>
      <c r="D513" s="80"/>
      <c r="E513" s="44" t="s">
        <v>283</v>
      </c>
      <c r="F513" s="60" t="s">
        <v>11</v>
      </c>
      <c r="G513" s="16">
        <v>12240600</v>
      </c>
      <c r="H513" s="42">
        <v>1</v>
      </c>
      <c r="I513" s="42">
        <f t="shared" si="20"/>
        <v>12240.6</v>
      </c>
      <c r="J513" s="48" t="s">
        <v>426</v>
      </c>
      <c r="K513" s="66"/>
    </row>
    <row r="514" spans="1:11" ht="29.25" customHeight="1" x14ac:dyDescent="0.3">
      <c r="A514" s="67" t="s">
        <v>380</v>
      </c>
      <c r="B514" s="80" t="s">
        <v>282</v>
      </c>
      <c r="C514" s="80"/>
      <c r="D514" s="80"/>
      <c r="E514" s="44" t="s">
        <v>283</v>
      </c>
      <c r="F514" s="60" t="s">
        <v>11</v>
      </c>
      <c r="G514" s="16">
        <v>12240600</v>
      </c>
      <c r="H514" s="42">
        <v>1</v>
      </c>
      <c r="I514" s="42">
        <f t="shared" si="20"/>
        <v>12240.6</v>
      </c>
      <c r="J514" s="48" t="s">
        <v>427</v>
      </c>
      <c r="K514" s="66"/>
    </row>
    <row r="515" spans="1:11" ht="34.5" customHeight="1" x14ac:dyDescent="0.3">
      <c r="A515" s="67" t="s">
        <v>381</v>
      </c>
      <c r="B515" s="80" t="s">
        <v>282</v>
      </c>
      <c r="C515" s="80"/>
      <c r="D515" s="80"/>
      <c r="E515" s="44" t="s">
        <v>283</v>
      </c>
      <c r="F515" s="60" t="s">
        <v>11</v>
      </c>
      <c r="G515" s="16">
        <v>12240600</v>
      </c>
      <c r="H515" s="42">
        <v>1</v>
      </c>
      <c r="I515" s="42">
        <f t="shared" si="20"/>
        <v>12240.6</v>
      </c>
      <c r="J515" s="48" t="s">
        <v>428</v>
      </c>
      <c r="K515" s="66"/>
    </row>
    <row r="516" spans="1:11" ht="27.75" customHeight="1" x14ac:dyDescent="0.3">
      <c r="A516" s="67" t="s">
        <v>382</v>
      </c>
      <c r="B516" s="80" t="s">
        <v>282</v>
      </c>
      <c r="C516" s="80"/>
      <c r="D516" s="80"/>
      <c r="E516" s="44" t="s">
        <v>283</v>
      </c>
      <c r="F516" s="60" t="s">
        <v>11</v>
      </c>
      <c r="G516" s="16">
        <v>12240600</v>
      </c>
      <c r="H516" s="42">
        <v>1</v>
      </c>
      <c r="I516" s="42">
        <f t="shared" si="20"/>
        <v>12240.6</v>
      </c>
      <c r="J516" s="48" t="s">
        <v>421</v>
      </c>
      <c r="K516" s="66"/>
    </row>
    <row r="517" spans="1:11" ht="35.25" customHeight="1" x14ac:dyDescent="0.3">
      <c r="A517" s="67" t="s">
        <v>383</v>
      </c>
      <c r="B517" s="80" t="s">
        <v>282</v>
      </c>
      <c r="C517" s="80"/>
      <c r="D517" s="80"/>
      <c r="E517" s="44" t="s">
        <v>283</v>
      </c>
      <c r="F517" s="60" t="s">
        <v>11</v>
      </c>
      <c r="G517" s="16">
        <v>11513200</v>
      </c>
      <c r="H517" s="42">
        <v>1</v>
      </c>
      <c r="I517" s="42">
        <f t="shared" si="20"/>
        <v>11513.2</v>
      </c>
      <c r="J517" s="48" t="s">
        <v>429</v>
      </c>
      <c r="K517" s="66"/>
    </row>
    <row r="518" spans="1:11" ht="42" customHeight="1" x14ac:dyDescent="0.3">
      <c r="A518" s="67" t="s">
        <v>384</v>
      </c>
      <c r="B518" s="80" t="s">
        <v>282</v>
      </c>
      <c r="C518" s="80"/>
      <c r="D518" s="80"/>
      <c r="E518" s="44" t="s">
        <v>283</v>
      </c>
      <c r="F518" s="60" t="s">
        <v>11</v>
      </c>
      <c r="G518" s="16">
        <v>11513200</v>
      </c>
      <c r="H518" s="42">
        <v>1</v>
      </c>
      <c r="I518" s="42">
        <f t="shared" si="20"/>
        <v>11513.2</v>
      </c>
      <c r="J518" s="48" t="s">
        <v>430</v>
      </c>
      <c r="K518" s="66"/>
    </row>
    <row r="519" spans="1:11" ht="34.5" customHeight="1" x14ac:dyDescent="0.3">
      <c r="A519" s="67" t="s">
        <v>385</v>
      </c>
      <c r="B519" s="80" t="s">
        <v>23</v>
      </c>
      <c r="C519" s="80"/>
      <c r="D519" s="80"/>
      <c r="E519" s="41" t="s">
        <v>24</v>
      </c>
      <c r="F519" s="60" t="s">
        <v>11</v>
      </c>
      <c r="G519" s="42">
        <v>2285400</v>
      </c>
      <c r="H519" s="42">
        <v>1</v>
      </c>
      <c r="I519" s="42">
        <f>G519*H519/1000</f>
        <v>2285.4</v>
      </c>
      <c r="J519" s="48" t="s">
        <v>422</v>
      </c>
      <c r="K519" s="66"/>
    </row>
    <row r="520" spans="1:11" ht="29.25" customHeight="1" x14ac:dyDescent="0.3">
      <c r="A520" s="67" t="s">
        <v>386</v>
      </c>
      <c r="B520" s="80" t="s">
        <v>23</v>
      </c>
      <c r="C520" s="80"/>
      <c r="D520" s="80"/>
      <c r="E520" s="41" t="s">
        <v>24</v>
      </c>
      <c r="F520" s="60" t="s">
        <v>11</v>
      </c>
      <c r="G520" s="42">
        <v>1836100</v>
      </c>
      <c r="H520" s="42">
        <v>1</v>
      </c>
      <c r="I520" s="42">
        <f>G520*H520/1000</f>
        <v>1836.1</v>
      </c>
      <c r="J520" s="48" t="s">
        <v>423</v>
      </c>
      <c r="K520" s="66"/>
    </row>
    <row r="521" spans="1:11" ht="33.75" customHeight="1" x14ac:dyDescent="0.3">
      <c r="A521" s="67" t="s">
        <v>387</v>
      </c>
      <c r="B521" s="80" t="s">
        <v>23</v>
      </c>
      <c r="C521" s="80"/>
      <c r="D521" s="80"/>
      <c r="E521" s="41" t="s">
        <v>24</v>
      </c>
      <c r="F521" s="60" t="s">
        <v>11</v>
      </c>
      <c r="G521" s="42">
        <v>1836100</v>
      </c>
      <c r="H521" s="42">
        <v>1</v>
      </c>
      <c r="I521" s="42">
        <f t="shared" si="20"/>
        <v>1836.1</v>
      </c>
      <c r="J521" s="48" t="s">
        <v>424</v>
      </c>
      <c r="K521" s="66"/>
    </row>
    <row r="522" spans="1:11" ht="27.75" customHeight="1" x14ac:dyDescent="0.3">
      <c r="A522" s="67" t="s">
        <v>388</v>
      </c>
      <c r="B522" s="80" t="s">
        <v>23</v>
      </c>
      <c r="C522" s="80"/>
      <c r="D522" s="80"/>
      <c r="E522" s="41" t="s">
        <v>24</v>
      </c>
      <c r="F522" s="60" t="s">
        <v>11</v>
      </c>
      <c r="G522" s="42">
        <v>1836100</v>
      </c>
      <c r="H522" s="42">
        <v>1</v>
      </c>
      <c r="I522" s="42">
        <f t="shared" ref="I522:I528" si="21">G522*H522/1000</f>
        <v>1836.1</v>
      </c>
      <c r="J522" s="48" t="s">
        <v>425</v>
      </c>
      <c r="K522" s="66"/>
    </row>
    <row r="523" spans="1:11" ht="31.5" customHeight="1" x14ac:dyDescent="0.3">
      <c r="A523" s="67" t="s">
        <v>389</v>
      </c>
      <c r="B523" s="80" t="s">
        <v>23</v>
      </c>
      <c r="C523" s="80"/>
      <c r="D523" s="80"/>
      <c r="E523" s="41" t="s">
        <v>24</v>
      </c>
      <c r="F523" s="60" t="s">
        <v>11</v>
      </c>
      <c r="G523" s="42">
        <v>1836100</v>
      </c>
      <c r="H523" s="42">
        <v>1</v>
      </c>
      <c r="I523" s="42">
        <f t="shared" si="21"/>
        <v>1836.1</v>
      </c>
      <c r="J523" s="48" t="s">
        <v>426</v>
      </c>
      <c r="K523" s="66"/>
    </row>
    <row r="524" spans="1:11" ht="33" customHeight="1" x14ac:dyDescent="0.3">
      <c r="A524" s="67" t="s">
        <v>390</v>
      </c>
      <c r="B524" s="80" t="s">
        <v>23</v>
      </c>
      <c r="C524" s="80"/>
      <c r="D524" s="80"/>
      <c r="E524" s="41" t="s">
        <v>24</v>
      </c>
      <c r="F524" s="60" t="s">
        <v>11</v>
      </c>
      <c r="G524" s="42">
        <v>1836100</v>
      </c>
      <c r="H524" s="42">
        <v>1</v>
      </c>
      <c r="I524" s="42">
        <f t="shared" si="21"/>
        <v>1836.1</v>
      </c>
      <c r="J524" s="48" t="s">
        <v>427</v>
      </c>
      <c r="K524" s="66"/>
    </row>
    <row r="525" spans="1:11" ht="33" customHeight="1" x14ac:dyDescent="0.3">
      <c r="A525" s="67" t="s">
        <v>391</v>
      </c>
      <c r="B525" s="80" t="s">
        <v>23</v>
      </c>
      <c r="C525" s="80"/>
      <c r="D525" s="80"/>
      <c r="E525" s="41" t="s">
        <v>24</v>
      </c>
      <c r="F525" s="60" t="s">
        <v>11</v>
      </c>
      <c r="G525" s="42">
        <v>1836100</v>
      </c>
      <c r="H525" s="42">
        <v>1</v>
      </c>
      <c r="I525" s="42">
        <f t="shared" si="21"/>
        <v>1836.1</v>
      </c>
      <c r="J525" s="48" t="s">
        <v>428</v>
      </c>
      <c r="K525" s="66"/>
    </row>
    <row r="526" spans="1:11" ht="33" customHeight="1" x14ac:dyDescent="0.3">
      <c r="A526" s="67" t="s">
        <v>392</v>
      </c>
      <c r="B526" s="80" t="s">
        <v>23</v>
      </c>
      <c r="C526" s="80"/>
      <c r="D526" s="80"/>
      <c r="E526" s="41" t="s">
        <v>24</v>
      </c>
      <c r="F526" s="60" t="s">
        <v>11</v>
      </c>
      <c r="G526" s="42">
        <v>1836100</v>
      </c>
      <c r="H526" s="42">
        <v>1</v>
      </c>
      <c r="I526" s="42">
        <f t="shared" si="21"/>
        <v>1836.1</v>
      </c>
      <c r="J526" s="48" t="s">
        <v>421</v>
      </c>
      <c r="K526" s="66"/>
    </row>
    <row r="527" spans="1:11" ht="42" customHeight="1" x14ac:dyDescent="0.3">
      <c r="A527" s="67" t="s">
        <v>393</v>
      </c>
      <c r="B527" s="80" t="s">
        <v>23</v>
      </c>
      <c r="C527" s="80"/>
      <c r="D527" s="80"/>
      <c r="E527" s="41" t="s">
        <v>24</v>
      </c>
      <c r="F527" s="60" t="s">
        <v>11</v>
      </c>
      <c r="G527" s="42">
        <v>1726900</v>
      </c>
      <c r="H527" s="42">
        <v>1</v>
      </c>
      <c r="I527" s="42">
        <f t="shared" si="21"/>
        <v>1726.9</v>
      </c>
      <c r="J527" s="48" t="s">
        <v>429</v>
      </c>
      <c r="K527" s="66"/>
    </row>
    <row r="528" spans="1:11" ht="42" customHeight="1" x14ac:dyDescent="0.3">
      <c r="A528" s="67" t="s">
        <v>394</v>
      </c>
      <c r="B528" s="80" t="s">
        <v>23</v>
      </c>
      <c r="C528" s="80"/>
      <c r="D528" s="80"/>
      <c r="E528" s="41" t="s">
        <v>24</v>
      </c>
      <c r="F528" s="60" t="s">
        <v>11</v>
      </c>
      <c r="G528" s="42">
        <v>1726800</v>
      </c>
      <c r="H528" s="42">
        <v>1</v>
      </c>
      <c r="I528" s="42">
        <f t="shared" si="21"/>
        <v>1726.8</v>
      </c>
      <c r="J528" s="46" t="s">
        <v>430</v>
      </c>
      <c r="K528" s="66"/>
    </row>
    <row r="529" spans="1:11" ht="42" customHeight="1" x14ac:dyDescent="0.3">
      <c r="A529" s="67" t="s">
        <v>395</v>
      </c>
      <c r="B529" s="80" t="s">
        <v>14</v>
      </c>
      <c r="C529" s="80"/>
      <c r="D529" s="80"/>
      <c r="E529" s="41" t="s">
        <v>409</v>
      </c>
      <c r="F529" s="60" t="s">
        <v>11</v>
      </c>
      <c r="G529" s="42">
        <v>4740000</v>
      </c>
      <c r="H529" s="42">
        <v>1</v>
      </c>
      <c r="I529" s="42">
        <f t="shared" ref="I529:I552" si="22">G529*H529/1000</f>
        <v>4740</v>
      </c>
      <c r="J529" s="46" t="s">
        <v>429</v>
      </c>
      <c r="K529" s="66"/>
    </row>
    <row r="530" spans="1:11" ht="42" customHeight="1" x14ac:dyDescent="0.3">
      <c r="A530" s="67" t="s">
        <v>396</v>
      </c>
      <c r="B530" s="80" t="s">
        <v>14</v>
      </c>
      <c r="C530" s="80"/>
      <c r="D530" s="80"/>
      <c r="E530" s="41" t="s">
        <v>409</v>
      </c>
      <c r="F530" s="60" t="s">
        <v>11</v>
      </c>
      <c r="G530" s="42">
        <v>4740000</v>
      </c>
      <c r="H530" s="42">
        <v>1</v>
      </c>
      <c r="I530" s="42">
        <f t="shared" si="22"/>
        <v>4740</v>
      </c>
      <c r="J530" s="46" t="s">
        <v>430</v>
      </c>
      <c r="K530" s="66"/>
    </row>
    <row r="531" spans="1:11" ht="39.75" customHeight="1" x14ac:dyDescent="0.3">
      <c r="A531" s="67" t="s">
        <v>397</v>
      </c>
      <c r="B531" s="80" t="s">
        <v>14</v>
      </c>
      <c r="C531" s="80"/>
      <c r="D531" s="80"/>
      <c r="E531" s="41" t="s">
        <v>409</v>
      </c>
      <c r="F531" s="41" t="s">
        <v>11</v>
      </c>
      <c r="G531" s="42">
        <v>4740000</v>
      </c>
      <c r="H531" s="42">
        <v>1</v>
      </c>
      <c r="I531" s="42">
        <f t="shared" si="22"/>
        <v>4740</v>
      </c>
      <c r="J531" s="46" t="s">
        <v>431</v>
      </c>
      <c r="K531" s="66"/>
    </row>
    <row r="532" spans="1:11" ht="42" customHeight="1" x14ac:dyDescent="0.3">
      <c r="A532" s="67" t="s">
        <v>398</v>
      </c>
      <c r="B532" s="80" t="s">
        <v>14</v>
      </c>
      <c r="C532" s="80"/>
      <c r="D532" s="80"/>
      <c r="E532" s="41" t="s">
        <v>409</v>
      </c>
      <c r="F532" s="41" t="s">
        <v>11</v>
      </c>
      <c r="G532" s="42">
        <v>4740000</v>
      </c>
      <c r="H532" s="42">
        <v>1</v>
      </c>
      <c r="I532" s="42">
        <f t="shared" si="22"/>
        <v>4740</v>
      </c>
      <c r="J532" s="46" t="s">
        <v>432</v>
      </c>
      <c r="K532" s="66"/>
    </row>
    <row r="533" spans="1:11" ht="42" customHeight="1" x14ac:dyDescent="0.3">
      <c r="A533" s="67" t="s">
        <v>399</v>
      </c>
      <c r="B533" s="80" t="s">
        <v>14</v>
      </c>
      <c r="C533" s="80"/>
      <c r="D533" s="80"/>
      <c r="E533" s="41" t="s">
        <v>409</v>
      </c>
      <c r="F533" s="41" t="s">
        <v>11</v>
      </c>
      <c r="G533" s="42">
        <v>4740000</v>
      </c>
      <c r="H533" s="42">
        <v>1</v>
      </c>
      <c r="I533" s="42">
        <f t="shared" si="22"/>
        <v>4740</v>
      </c>
      <c r="J533" s="46" t="s">
        <v>433</v>
      </c>
      <c r="K533" s="66"/>
    </row>
    <row r="534" spans="1:11" ht="42" customHeight="1" x14ac:dyDescent="0.3">
      <c r="A534" s="67" t="s">
        <v>400</v>
      </c>
      <c r="B534" s="80" t="s">
        <v>14</v>
      </c>
      <c r="C534" s="80"/>
      <c r="D534" s="80"/>
      <c r="E534" s="41" t="s">
        <v>409</v>
      </c>
      <c r="F534" s="41" t="s">
        <v>11</v>
      </c>
      <c r="G534" s="42">
        <v>4740000</v>
      </c>
      <c r="H534" s="42">
        <v>1</v>
      </c>
      <c r="I534" s="42">
        <f t="shared" si="22"/>
        <v>4740</v>
      </c>
      <c r="J534" s="46" t="s">
        <v>434</v>
      </c>
      <c r="K534" s="66"/>
    </row>
    <row r="535" spans="1:11" ht="42" customHeight="1" x14ac:dyDescent="0.3">
      <c r="A535" s="67" t="s">
        <v>401</v>
      </c>
      <c r="B535" s="80" t="s">
        <v>14</v>
      </c>
      <c r="C535" s="80"/>
      <c r="D535" s="80"/>
      <c r="E535" s="41" t="s">
        <v>409</v>
      </c>
      <c r="F535" s="41" t="s">
        <v>11</v>
      </c>
      <c r="G535" s="42">
        <v>4740000</v>
      </c>
      <c r="H535" s="42">
        <v>1</v>
      </c>
      <c r="I535" s="42">
        <f t="shared" si="22"/>
        <v>4740</v>
      </c>
      <c r="J535" s="46" t="s">
        <v>435</v>
      </c>
      <c r="K535" s="66"/>
    </row>
    <row r="536" spans="1:11" ht="42" customHeight="1" x14ac:dyDescent="0.3">
      <c r="A536" s="67" t="s">
        <v>402</v>
      </c>
      <c r="B536" s="80" t="s">
        <v>14</v>
      </c>
      <c r="C536" s="80"/>
      <c r="D536" s="80"/>
      <c r="E536" s="41" t="s">
        <v>409</v>
      </c>
      <c r="F536" s="41" t="s">
        <v>11</v>
      </c>
      <c r="G536" s="42">
        <v>4740000</v>
      </c>
      <c r="H536" s="42">
        <v>1</v>
      </c>
      <c r="I536" s="42">
        <f t="shared" si="22"/>
        <v>4740</v>
      </c>
      <c r="J536" s="46" t="s">
        <v>436</v>
      </c>
      <c r="K536" s="66"/>
    </row>
    <row r="537" spans="1:11" ht="42" customHeight="1" x14ac:dyDescent="0.3">
      <c r="A537" s="67" t="s">
        <v>403</v>
      </c>
      <c r="B537" s="80" t="s">
        <v>14</v>
      </c>
      <c r="C537" s="80"/>
      <c r="D537" s="80"/>
      <c r="E537" s="41" t="s">
        <v>409</v>
      </c>
      <c r="F537" s="41" t="s">
        <v>11</v>
      </c>
      <c r="G537" s="42">
        <v>4740000</v>
      </c>
      <c r="H537" s="42">
        <v>1</v>
      </c>
      <c r="I537" s="42">
        <f t="shared" si="22"/>
        <v>4740</v>
      </c>
      <c r="J537" s="46" t="s">
        <v>437</v>
      </c>
      <c r="K537" s="66"/>
    </row>
    <row r="538" spans="1:11" ht="42" customHeight="1" x14ac:dyDescent="0.3">
      <c r="A538" s="67" t="s">
        <v>404</v>
      </c>
      <c r="B538" s="80" t="s">
        <v>14</v>
      </c>
      <c r="C538" s="80"/>
      <c r="D538" s="80"/>
      <c r="E538" s="41" t="s">
        <v>409</v>
      </c>
      <c r="F538" s="41" t="s">
        <v>11</v>
      </c>
      <c r="G538" s="42">
        <v>4740000</v>
      </c>
      <c r="H538" s="42">
        <v>1</v>
      </c>
      <c r="I538" s="42">
        <f t="shared" si="22"/>
        <v>4740</v>
      </c>
      <c r="J538" s="46" t="s">
        <v>438</v>
      </c>
      <c r="K538" s="66"/>
    </row>
    <row r="539" spans="1:11" ht="42" customHeight="1" x14ac:dyDescent="0.3">
      <c r="A539" s="67" t="s">
        <v>405</v>
      </c>
      <c r="B539" s="80" t="s">
        <v>14</v>
      </c>
      <c r="C539" s="80"/>
      <c r="D539" s="80"/>
      <c r="E539" s="41" t="s">
        <v>409</v>
      </c>
      <c r="F539" s="41" t="s">
        <v>11</v>
      </c>
      <c r="G539" s="42">
        <v>4740000</v>
      </c>
      <c r="H539" s="42">
        <v>1</v>
      </c>
      <c r="I539" s="42">
        <f t="shared" si="22"/>
        <v>4740</v>
      </c>
      <c r="J539" s="46" t="s">
        <v>439</v>
      </c>
      <c r="K539" s="66"/>
    </row>
    <row r="540" spans="1:11" ht="42" customHeight="1" x14ac:dyDescent="0.3">
      <c r="A540" s="67" t="s">
        <v>406</v>
      </c>
      <c r="B540" s="80" t="s">
        <v>14</v>
      </c>
      <c r="C540" s="80"/>
      <c r="D540" s="80"/>
      <c r="E540" s="41" t="s">
        <v>409</v>
      </c>
      <c r="F540" s="41" t="s">
        <v>11</v>
      </c>
      <c r="G540" s="42">
        <v>4740000</v>
      </c>
      <c r="H540" s="42">
        <v>1</v>
      </c>
      <c r="I540" s="42">
        <f t="shared" si="22"/>
        <v>4740</v>
      </c>
      <c r="J540" s="46" t="s">
        <v>440</v>
      </c>
      <c r="K540" s="66"/>
    </row>
    <row r="541" spans="1:11" ht="42" customHeight="1" x14ac:dyDescent="0.3">
      <c r="A541" s="67" t="s">
        <v>408</v>
      </c>
      <c r="B541" s="80" t="s">
        <v>407</v>
      </c>
      <c r="C541" s="80"/>
      <c r="D541" s="80"/>
      <c r="E541" s="41" t="s">
        <v>283</v>
      </c>
      <c r="F541" s="41" t="s">
        <v>11</v>
      </c>
      <c r="G541" s="42">
        <v>200000</v>
      </c>
      <c r="H541" s="42">
        <v>1</v>
      </c>
      <c r="I541" s="42">
        <f t="shared" si="22"/>
        <v>200</v>
      </c>
      <c r="J541" s="48" t="s">
        <v>429</v>
      </c>
      <c r="K541" s="66"/>
    </row>
    <row r="542" spans="1:11" ht="42" customHeight="1" x14ac:dyDescent="0.3">
      <c r="A542" s="67" t="s">
        <v>410</v>
      </c>
      <c r="B542" s="80" t="s">
        <v>407</v>
      </c>
      <c r="C542" s="80"/>
      <c r="D542" s="80"/>
      <c r="E542" s="41" t="s">
        <v>283</v>
      </c>
      <c r="F542" s="41" t="s">
        <v>11</v>
      </c>
      <c r="G542" s="42">
        <v>200000</v>
      </c>
      <c r="H542" s="42">
        <v>1</v>
      </c>
      <c r="I542" s="42">
        <f t="shared" si="22"/>
        <v>200</v>
      </c>
      <c r="J542" s="46" t="s">
        <v>430</v>
      </c>
      <c r="K542" s="66"/>
    </row>
    <row r="543" spans="1:11" ht="42" customHeight="1" x14ac:dyDescent="0.3">
      <c r="A543" s="67" t="s">
        <v>411</v>
      </c>
      <c r="B543" s="80" t="s">
        <v>407</v>
      </c>
      <c r="C543" s="80"/>
      <c r="D543" s="80"/>
      <c r="E543" s="41" t="s">
        <v>283</v>
      </c>
      <c r="F543" s="41" t="s">
        <v>11</v>
      </c>
      <c r="G543" s="42">
        <v>200000</v>
      </c>
      <c r="H543" s="42">
        <v>1</v>
      </c>
      <c r="I543" s="42">
        <f t="shared" si="22"/>
        <v>200</v>
      </c>
      <c r="J543" s="46" t="s">
        <v>431</v>
      </c>
      <c r="K543" s="66"/>
    </row>
    <row r="544" spans="1:11" ht="42" customHeight="1" x14ac:dyDescent="0.3">
      <c r="A544" s="67" t="s">
        <v>412</v>
      </c>
      <c r="B544" s="73" t="s">
        <v>407</v>
      </c>
      <c r="C544" s="73"/>
      <c r="D544" s="73"/>
      <c r="E544" s="15" t="s">
        <v>283</v>
      </c>
      <c r="F544" s="41" t="s">
        <v>11</v>
      </c>
      <c r="G544" s="3">
        <v>200000</v>
      </c>
      <c r="H544" s="3">
        <v>1</v>
      </c>
      <c r="I544" s="3">
        <f t="shared" si="22"/>
        <v>200</v>
      </c>
      <c r="J544" s="34" t="s">
        <v>432</v>
      </c>
      <c r="K544" s="66"/>
    </row>
    <row r="545" spans="1:11" ht="42" customHeight="1" x14ac:dyDescent="0.3">
      <c r="A545" s="67" t="s">
        <v>413</v>
      </c>
      <c r="B545" s="73" t="s">
        <v>407</v>
      </c>
      <c r="C545" s="73"/>
      <c r="D545" s="73"/>
      <c r="E545" s="15" t="s">
        <v>283</v>
      </c>
      <c r="F545" s="41" t="s">
        <v>11</v>
      </c>
      <c r="G545" s="3">
        <v>200000</v>
      </c>
      <c r="H545" s="3">
        <v>1</v>
      </c>
      <c r="I545" s="3">
        <f t="shared" si="22"/>
        <v>200</v>
      </c>
      <c r="J545" s="34" t="s">
        <v>433</v>
      </c>
      <c r="K545" s="66"/>
    </row>
    <row r="546" spans="1:11" ht="42" customHeight="1" x14ac:dyDescent="0.3">
      <c r="A546" s="67" t="s">
        <v>414</v>
      </c>
      <c r="B546" s="73" t="s">
        <v>407</v>
      </c>
      <c r="C546" s="73"/>
      <c r="D546" s="73"/>
      <c r="E546" s="15" t="s">
        <v>283</v>
      </c>
      <c r="F546" s="41" t="s">
        <v>11</v>
      </c>
      <c r="G546" s="3">
        <v>200000</v>
      </c>
      <c r="H546" s="3">
        <v>1</v>
      </c>
      <c r="I546" s="3">
        <f t="shared" si="22"/>
        <v>200</v>
      </c>
      <c r="J546" s="34" t="s">
        <v>434</v>
      </c>
      <c r="K546" s="66"/>
    </row>
    <row r="547" spans="1:11" ht="42" customHeight="1" x14ac:dyDescent="0.3">
      <c r="A547" s="67" t="s">
        <v>415</v>
      </c>
      <c r="B547" s="73" t="s">
        <v>407</v>
      </c>
      <c r="C547" s="73"/>
      <c r="D547" s="73"/>
      <c r="E547" s="15" t="s">
        <v>283</v>
      </c>
      <c r="F547" s="41" t="s">
        <v>11</v>
      </c>
      <c r="G547" s="3">
        <v>200000</v>
      </c>
      <c r="H547" s="3">
        <v>1</v>
      </c>
      <c r="I547" s="3">
        <f t="shared" si="22"/>
        <v>200</v>
      </c>
      <c r="J547" s="34" t="s">
        <v>435</v>
      </c>
      <c r="K547" s="66"/>
    </row>
    <row r="548" spans="1:11" ht="42" customHeight="1" x14ac:dyDescent="0.3">
      <c r="A548" s="67" t="s">
        <v>416</v>
      </c>
      <c r="B548" s="73" t="s">
        <v>407</v>
      </c>
      <c r="C548" s="73"/>
      <c r="D548" s="73"/>
      <c r="E548" s="15" t="s">
        <v>283</v>
      </c>
      <c r="F548" s="41" t="s">
        <v>11</v>
      </c>
      <c r="G548" s="3">
        <v>200000</v>
      </c>
      <c r="H548" s="3">
        <v>1</v>
      </c>
      <c r="I548" s="3">
        <f t="shared" si="22"/>
        <v>200</v>
      </c>
      <c r="J548" s="34" t="s">
        <v>436</v>
      </c>
      <c r="K548" s="66"/>
    </row>
    <row r="549" spans="1:11" ht="42" customHeight="1" x14ac:dyDescent="0.3">
      <c r="A549" s="67" t="s">
        <v>417</v>
      </c>
      <c r="B549" s="73" t="s">
        <v>407</v>
      </c>
      <c r="C549" s="73"/>
      <c r="D549" s="73"/>
      <c r="E549" s="15" t="s">
        <v>283</v>
      </c>
      <c r="F549" s="41" t="s">
        <v>11</v>
      </c>
      <c r="G549" s="3">
        <v>200000</v>
      </c>
      <c r="H549" s="3">
        <v>1</v>
      </c>
      <c r="I549" s="3">
        <f t="shared" si="22"/>
        <v>200</v>
      </c>
      <c r="J549" s="34" t="s">
        <v>437</v>
      </c>
      <c r="K549" s="66"/>
    </row>
    <row r="550" spans="1:11" ht="42" customHeight="1" x14ac:dyDescent="0.3">
      <c r="A550" s="67" t="s">
        <v>418</v>
      </c>
      <c r="B550" s="73" t="s">
        <v>407</v>
      </c>
      <c r="C550" s="73"/>
      <c r="D550" s="73"/>
      <c r="E550" s="15" t="s">
        <v>283</v>
      </c>
      <c r="F550" s="41" t="s">
        <v>11</v>
      </c>
      <c r="G550" s="3">
        <v>200000</v>
      </c>
      <c r="H550" s="3">
        <v>1</v>
      </c>
      <c r="I550" s="3">
        <f t="shared" si="22"/>
        <v>200</v>
      </c>
      <c r="J550" s="34" t="s">
        <v>438</v>
      </c>
      <c r="K550" s="66"/>
    </row>
    <row r="551" spans="1:11" ht="42" customHeight="1" x14ac:dyDescent="0.3">
      <c r="A551" s="67" t="s">
        <v>419</v>
      </c>
      <c r="B551" s="73" t="s">
        <v>407</v>
      </c>
      <c r="C551" s="73"/>
      <c r="D551" s="73"/>
      <c r="E551" s="15" t="s">
        <v>283</v>
      </c>
      <c r="F551" s="41" t="s">
        <v>11</v>
      </c>
      <c r="G551" s="3">
        <v>200000</v>
      </c>
      <c r="H551" s="3">
        <v>1</v>
      </c>
      <c r="I551" s="3">
        <f t="shared" si="22"/>
        <v>200</v>
      </c>
      <c r="J551" s="34" t="s">
        <v>439</v>
      </c>
      <c r="K551" s="66"/>
    </row>
    <row r="552" spans="1:11" ht="42" customHeight="1" x14ac:dyDescent="0.3">
      <c r="A552" s="67" t="s">
        <v>420</v>
      </c>
      <c r="B552" s="73" t="s">
        <v>407</v>
      </c>
      <c r="C552" s="73"/>
      <c r="D552" s="73"/>
      <c r="E552" s="15" t="s">
        <v>283</v>
      </c>
      <c r="F552" s="41" t="s">
        <v>11</v>
      </c>
      <c r="G552" s="3">
        <v>200000</v>
      </c>
      <c r="H552" s="3">
        <v>1</v>
      </c>
      <c r="I552" s="3">
        <f t="shared" si="22"/>
        <v>200</v>
      </c>
      <c r="J552" s="34" t="s">
        <v>440</v>
      </c>
      <c r="K552" s="66"/>
    </row>
    <row r="553" spans="1:11" ht="36.75" customHeight="1" x14ac:dyDescent="0.3">
      <c r="A553" s="68" t="s">
        <v>274</v>
      </c>
      <c r="B553" s="86" t="s">
        <v>275</v>
      </c>
      <c r="C553" s="86"/>
      <c r="D553" s="86"/>
      <c r="E553" s="86"/>
      <c r="F553" s="86"/>
      <c r="G553" s="86"/>
      <c r="H553" s="86"/>
      <c r="I553" s="2">
        <f>I554+I561</f>
        <v>621306.19999999995</v>
      </c>
      <c r="J553" s="22"/>
      <c r="K553" s="66">
        <v>900001027468</v>
      </c>
    </row>
    <row r="554" spans="1:11" ht="24" customHeight="1" x14ac:dyDescent="0.3">
      <c r="A554" s="67" t="s">
        <v>6</v>
      </c>
      <c r="B554" s="73" t="s">
        <v>7</v>
      </c>
      <c r="C554" s="73"/>
      <c r="D554" s="73"/>
      <c r="E554" s="4" t="s">
        <v>6</v>
      </c>
      <c r="F554" s="58" t="s">
        <v>6</v>
      </c>
      <c r="G554" s="4" t="s">
        <v>6</v>
      </c>
      <c r="H554" s="4" t="s">
        <v>6</v>
      </c>
      <c r="I554" s="3">
        <f>SUM(I555:I560)</f>
        <v>595897.29999999993</v>
      </c>
      <c r="J554" s="22"/>
      <c r="K554" s="66"/>
    </row>
    <row r="555" spans="1:11" ht="27" customHeight="1" x14ac:dyDescent="0.3">
      <c r="A555" s="67" t="s">
        <v>251</v>
      </c>
      <c r="B555" s="73" t="s">
        <v>252</v>
      </c>
      <c r="C555" s="73"/>
      <c r="D555" s="73"/>
      <c r="E555" s="4" t="s">
        <v>10</v>
      </c>
      <c r="F555" s="30" t="s">
        <v>11</v>
      </c>
      <c r="G555" s="3">
        <f>729902500-729902500</f>
        <v>0</v>
      </c>
      <c r="H555" s="3">
        <v>1</v>
      </c>
      <c r="I555" s="3">
        <f t="shared" ref="I555:I560" si="23">G555*H555/1000</f>
        <v>0</v>
      </c>
      <c r="J555" s="34"/>
      <c r="K555" s="66"/>
    </row>
    <row r="556" spans="1:11" ht="39.75" customHeight="1" x14ac:dyDescent="0.3">
      <c r="A556" s="67" t="s">
        <v>611</v>
      </c>
      <c r="B556" s="77" t="s">
        <v>610</v>
      </c>
      <c r="C556" s="78"/>
      <c r="D556" s="79"/>
      <c r="E556" s="21" t="s">
        <v>10</v>
      </c>
      <c r="F556" s="30" t="s">
        <v>11</v>
      </c>
      <c r="G556" s="3">
        <v>86671700</v>
      </c>
      <c r="H556" s="3">
        <v>1</v>
      </c>
      <c r="I556" s="3">
        <f t="shared" si="23"/>
        <v>86671.7</v>
      </c>
      <c r="J556" s="34" t="s">
        <v>558</v>
      </c>
      <c r="K556" s="66"/>
    </row>
    <row r="557" spans="1:11" ht="24" customHeight="1" x14ac:dyDescent="0.3">
      <c r="A557" s="67" t="s">
        <v>609</v>
      </c>
      <c r="B557" s="77" t="s">
        <v>610</v>
      </c>
      <c r="C557" s="78"/>
      <c r="D557" s="79"/>
      <c r="E557" s="15" t="s">
        <v>10</v>
      </c>
      <c r="F557" s="30" t="s">
        <v>11</v>
      </c>
      <c r="G557" s="3">
        <v>104389300</v>
      </c>
      <c r="H557" s="3">
        <v>1</v>
      </c>
      <c r="I557" s="3">
        <f t="shared" si="23"/>
        <v>104389.3</v>
      </c>
      <c r="J557" s="34" t="s">
        <v>559</v>
      </c>
      <c r="K557" s="66"/>
    </row>
    <row r="558" spans="1:11" ht="31.5" customHeight="1" x14ac:dyDescent="0.3">
      <c r="A558" s="67" t="s">
        <v>612</v>
      </c>
      <c r="B558" s="77" t="s">
        <v>610</v>
      </c>
      <c r="C558" s="78"/>
      <c r="D558" s="79"/>
      <c r="E558" s="15" t="s">
        <v>10</v>
      </c>
      <c r="F558" s="30" t="s">
        <v>11</v>
      </c>
      <c r="G558" s="3">
        <v>158958800</v>
      </c>
      <c r="H558" s="3">
        <v>1</v>
      </c>
      <c r="I558" s="3">
        <f t="shared" si="23"/>
        <v>158958.79999999999</v>
      </c>
      <c r="J558" s="34" t="s">
        <v>560</v>
      </c>
      <c r="K558" s="66"/>
    </row>
    <row r="559" spans="1:11" ht="31.5" customHeight="1" x14ac:dyDescent="0.3">
      <c r="A559" s="67" t="s">
        <v>614</v>
      </c>
      <c r="B559" s="77" t="s">
        <v>610</v>
      </c>
      <c r="C559" s="78"/>
      <c r="D559" s="79"/>
      <c r="E559" s="15" t="s">
        <v>10</v>
      </c>
      <c r="F559" s="30" t="s">
        <v>11</v>
      </c>
      <c r="G559" s="3">
        <v>91181400</v>
      </c>
      <c r="H559" s="3">
        <v>1</v>
      </c>
      <c r="I559" s="3">
        <f t="shared" si="23"/>
        <v>91181.4</v>
      </c>
      <c r="J559" s="34" t="s">
        <v>561</v>
      </c>
      <c r="K559" s="66"/>
    </row>
    <row r="560" spans="1:11" ht="29.25" customHeight="1" x14ac:dyDescent="0.3">
      <c r="A560" s="67" t="s">
        <v>613</v>
      </c>
      <c r="B560" s="77" t="s">
        <v>610</v>
      </c>
      <c r="C560" s="78"/>
      <c r="D560" s="79"/>
      <c r="E560" s="15" t="s">
        <v>10</v>
      </c>
      <c r="F560" s="30" t="s">
        <v>11</v>
      </c>
      <c r="G560" s="3">
        <v>154696100</v>
      </c>
      <c r="H560" s="3">
        <v>1</v>
      </c>
      <c r="I560" s="3">
        <f t="shared" si="23"/>
        <v>154696.1</v>
      </c>
      <c r="J560" s="34" t="s">
        <v>562</v>
      </c>
      <c r="K560" s="66"/>
    </row>
    <row r="561" spans="1:11" ht="15.75" customHeight="1" x14ac:dyDescent="0.3">
      <c r="A561" s="67" t="s">
        <v>6</v>
      </c>
      <c r="B561" s="80" t="s">
        <v>12</v>
      </c>
      <c r="C561" s="80"/>
      <c r="D561" s="80"/>
      <c r="E561" s="41" t="s">
        <v>6</v>
      </c>
      <c r="F561" s="30" t="s">
        <v>6</v>
      </c>
      <c r="G561" s="41" t="s">
        <v>6</v>
      </c>
      <c r="H561" s="41" t="s">
        <v>6</v>
      </c>
      <c r="I561" s="42">
        <f>SUM(I562:I571)</f>
        <v>25408.9</v>
      </c>
      <c r="J561" s="43"/>
      <c r="K561" s="66"/>
    </row>
    <row r="562" spans="1:11" ht="33" customHeight="1" x14ac:dyDescent="0.3">
      <c r="A562" s="67" t="s">
        <v>615</v>
      </c>
      <c r="B562" s="80" t="s">
        <v>282</v>
      </c>
      <c r="C562" s="80"/>
      <c r="D562" s="80"/>
      <c r="E562" s="44" t="s">
        <v>283</v>
      </c>
      <c r="F562" s="30" t="s">
        <v>11</v>
      </c>
      <c r="G562" s="16">
        <v>3466800</v>
      </c>
      <c r="H562" s="42">
        <v>1</v>
      </c>
      <c r="I562" s="45">
        <f>G562*1/1000</f>
        <v>3466.8</v>
      </c>
      <c r="J562" s="46" t="s">
        <v>558</v>
      </c>
      <c r="K562" s="66"/>
    </row>
    <row r="563" spans="1:11" ht="27.75" customHeight="1" x14ac:dyDescent="0.3">
      <c r="A563" s="67" t="s">
        <v>616</v>
      </c>
      <c r="B563" s="80" t="s">
        <v>282</v>
      </c>
      <c r="C563" s="80"/>
      <c r="D563" s="80"/>
      <c r="E563" s="44" t="s">
        <v>283</v>
      </c>
      <c r="F563" s="30" t="s">
        <v>11</v>
      </c>
      <c r="G563" s="16">
        <v>4175600</v>
      </c>
      <c r="H563" s="42">
        <v>1</v>
      </c>
      <c r="I563" s="45">
        <f>G563*1/1000</f>
        <v>4175.6000000000004</v>
      </c>
      <c r="J563" s="46" t="s">
        <v>559</v>
      </c>
      <c r="K563" s="66"/>
    </row>
    <row r="564" spans="1:11" ht="32.25" customHeight="1" x14ac:dyDescent="0.3">
      <c r="A564" s="67" t="s">
        <v>617</v>
      </c>
      <c r="B564" s="80" t="s">
        <v>282</v>
      </c>
      <c r="C564" s="80"/>
      <c r="D564" s="80"/>
      <c r="E564" s="44" t="s">
        <v>283</v>
      </c>
      <c r="F564" s="30" t="s">
        <v>11</v>
      </c>
      <c r="G564" s="16">
        <v>6358400</v>
      </c>
      <c r="H564" s="42">
        <v>1</v>
      </c>
      <c r="I564" s="45">
        <f>G564*1/1000</f>
        <v>6358.4</v>
      </c>
      <c r="J564" s="46" t="s">
        <v>560</v>
      </c>
      <c r="K564" s="66"/>
    </row>
    <row r="565" spans="1:11" ht="45.75" customHeight="1" x14ac:dyDescent="0.3">
      <c r="A565" s="67" t="s">
        <v>618</v>
      </c>
      <c r="B565" s="80" t="s">
        <v>282</v>
      </c>
      <c r="C565" s="80"/>
      <c r="D565" s="80"/>
      <c r="E565" s="44" t="s">
        <v>283</v>
      </c>
      <c r="F565" s="30" t="s">
        <v>11</v>
      </c>
      <c r="G565" s="16">
        <v>1823600</v>
      </c>
      <c r="H565" s="42">
        <v>1</v>
      </c>
      <c r="I565" s="45">
        <f>G565*1/1000</f>
        <v>1823.6</v>
      </c>
      <c r="J565" s="46" t="s">
        <v>561</v>
      </c>
      <c r="K565" s="66"/>
    </row>
    <row r="566" spans="1:11" ht="34.5" customHeight="1" x14ac:dyDescent="0.3">
      <c r="A566" s="67" t="s">
        <v>619</v>
      </c>
      <c r="B566" s="80" t="s">
        <v>282</v>
      </c>
      <c r="C566" s="80"/>
      <c r="D566" s="80"/>
      <c r="E566" s="44" t="s">
        <v>283</v>
      </c>
      <c r="F566" s="41" t="s">
        <v>11</v>
      </c>
      <c r="G566" s="16">
        <v>6187800</v>
      </c>
      <c r="H566" s="42">
        <v>1</v>
      </c>
      <c r="I566" s="45">
        <f>G566*1/1000</f>
        <v>6187.8</v>
      </c>
      <c r="J566" s="48" t="s">
        <v>562</v>
      </c>
      <c r="K566" s="66"/>
    </row>
    <row r="567" spans="1:11" ht="27.75" customHeight="1" x14ac:dyDescent="0.3">
      <c r="A567" s="67" t="s">
        <v>553</v>
      </c>
      <c r="B567" s="80" t="s">
        <v>23</v>
      </c>
      <c r="C567" s="80"/>
      <c r="D567" s="80"/>
      <c r="E567" s="41" t="s">
        <v>24</v>
      </c>
      <c r="F567" s="60" t="s">
        <v>11</v>
      </c>
      <c r="G567" s="42">
        <v>475500</v>
      </c>
      <c r="H567" s="42">
        <v>1</v>
      </c>
      <c r="I567" s="47">
        <f>G567*H567/1000</f>
        <v>475.5</v>
      </c>
      <c r="J567" s="46" t="s">
        <v>558</v>
      </c>
      <c r="K567" s="66"/>
    </row>
    <row r="568" spans="1:11" ht="27" customHeight="1" x14ac:dyDescent="0.3">
      <c r="A568" s="67" t="s">
        <v>554</v>
      </c>
      <c r="B568" s="73" t="s">
        <v>23</v>
      </c>
      <c r="C568" s="73"/>
      <c r="D568" s="73"/>
      <c r="E568" s="15" t="s">
        <v>24</v>
      </c>
      <c r="F568" s="58" t="s">
        <v>11</v>
      </c>
      <c r="G568" s="3">
        <v>608500</v>
      </c>
      <c r="H568" s="3">
        <v>1</v>
      </c>
      <c r="I568" s="17">
        <f>G568*H568/1000</f>
        <v>608.5</v>
      </c>
      <c r="J568" s="34" t="s">
        <v>559</v>
      </c>
      <c r="K568" s="66"/>
    </row>
    <row r="569" spans="1:11" ht="34.5" customHeight="1" x14ac:dyDescent="0.3">
      <c r="A569" s="67" t="s">
        <v>555</v>
      </c>
      <c r="B569" s="73" t="s">
        <v>23</v>
      </c>
      <c r="C569" s="73"/>
      <c r="D569" s="73"/>
      <c r="E569" s="15" t="s">
        <v>24</v>
      </c>
      <c r="F569" s="58" t="s">
        <v>11</v>
      </c>
      <c r="G569" s="3">
        <v>928700</v>
      </c>
      <c r="H569" s="3">
        <v>1</v>
      </c>
      <c r="I569" s="17">
        <f>G569*H569/1000</f>
        <v>928.7</v>
      </c>
      <c r="J569" s="34" t="s">
        <v>560</v>
      </c>
      <c r="K569" s="66"/>
    </row>
    <row r="570" spans="1:11" ht="32.25" customHeight="1" x14ac:dyDescent="0.3">
      <c r="A570" s="67" t="s">
        <v>556</v>
      </c>
      <c r="B570" s="73" t="s">
        <v>23</v>
      </c>
      <c r="C570" s="73"/>
      <c r="D570" s="73"/>
      <c r="E570" s="15" t="s">
        <v>24</v>
      </c>
      <c r="F570" s="58" t="s">
        <v>11</v>
      </c>
      <c r="G570" s="3">
        <v>481000</v>
      </c>
      <c r="H570" s="3">
        <v>1</v>
      </c>
      <c r="I570" s="17">
        <f>G570*H570/1000</f>
        <v>481</v>
      </c>
      <c r="J570" s="34" t="s">
        <v>561</v>
      </c>
      <c r="K570" s="66"/>
    </row>
    <row r="571" spans="1:11" ht="33" customHeight="1" x14ac:dyDescent="0.3">
      <c r="A571" s="67" t="s">
        <v>557</v>
      </c>
      <c r="B571" s="73" t="s">
        <v>23</v>
      </c>
      <c r="C571" s="73"/>
      <c r="D571" s="73"/>
      <c r="E571" s="15" t="s">
        <v>24</v>
      </c>
      <c r="F571" s="30" t="s">
        <v>11</v>
      </c>
      <c r="G571" s="3">
        <v>903000</v>
      </c>
      <c r="H571" s="3">
        <v>1</v>
      </c>
      <c r="I571" s="17">
        <f>G571*H571/1000</f>
        <v>903</v>
      </c>
      <c r="J571" s="35" t="s">
        <v>562</v>
      </c>
      <c r="K571" s="66"/>
    </row>
    <row r="572" spans="1:11" ht="15.75" customHeight="1" x14ac:dyDescent="0.3">
      <c r="A572" s="68" t="s">
        <v>336</v>
      </c>
      <c r="B572" s="86" t="s">
        <v>337</v>
      </c>
      <c r="C572" s="86"/>
      <c r="D572" s="86"/>
      <c r="E572" s="86"/>
      <c r="F572" s="86"/>
      <c r="G572" s="86"/>
      <c r="H572" s="86"/>
      <c r="I572" s="2">
        <f>I573</f>
        <v>55688.5</v>
      </c>
      <c r="J572" s="22"/>
      <c r="K572" s="66">
        <v>900001005850</v>
      </c>
    </row>
    <row r="573" spans="1:11" ht="20.25" customHeight="1" x14ac:dyDescent="0.3">
      <c r="A573" s="67" t="s">
        <v>6</v>
      </c>
      <c r="B573" s="73" t="s">
        <v>12</v>
      </c>
      <c r="C573" s="73"/>
      <c r="D573" s="73"/>
      <c r="E573" s="15" t="s">
        <v>6</v>
      </c>
      <c r="F573" s="58" t="s">
        <v>6</v>
      </c>
      <c r="G573" s="15" t="s">
        <v>6</v>
      </c>
      <c r="H573" s="15" t="s">
        <v>6</v>
      </c>
      <c r="I573" s="3">
        <f>I574</f>
        <v>55688.5</v>
      </c>
      <c r="J573" s="22"/>
      <c r="K573" s="66"/>
    </row>
    <row r="574" spans="1:11" ht="22.5" customHeight="1" x14ac:dyDescent="0.3">
      <c r="A574" s="67" t="s">
        <v>338</v>
      </c>
      <c r="B574" s="73" t="s">
        <v>339</v>
      </c>
      <c r="C574" s="73"/>
      <c r="D574" s="73"/>
      <c r="E574" s="15" t="s">
        <v>340</v>
      </c>
      <c r="F574" s="58" t="s">
        <v>11</v>
      </c>
      <c r="G574" s="3">
        <v>55688500</v>
      </c>
      <c r="H574" s="3">
        <v>1</v>
      </c>
      <c r="I574" s="3">
        <f>G574*H574/1000</f>
        <v>55688.5</v>
      </c>
      <c r="J574" s="22" t="s">
        <v>343</v>
      </c>
      <c r="K574" s="69"/>
    </row>
    <row r="575" spans="1:11" s="8" customFormat="1" ht="16.5" customHeight="1" x14ac:dyDescent="0.2">
      <c r="A575" s="54"/>
      <c r="B575" s="81" t="s">
        <v>276</v>
      </c>
      <c r="C575" s="82"/>
      <c r="D575" s="82"/>
      <c r="E575" s="82"/>
      <c r="F575" s="82"/>
      <c r="G575" s="82"/>
      <c r="H575" s="82"/>
      <c r="I575" s="7">
        <f>I589</f>
        <v>0</v>
      </c>
      <c r="J575" s="22"/>
      <c r="K575" s="72"/>
    </row>
    <row r="576" spans="1:11" ht="19.5" customHeight="1" x14ac:dyDescent="0.3">
      <c r="A576" s="67" t="s">
        <v>6</v>
      </c>
      <c r="B576" s="73" t="s">
        <v>12</v>
      </c>
      <c r="C576" s="73"/>
      <c r="D576" s="73"/>
      <c r="E576" s="4" t="s">
        <v>6</v>
      </c>
      <c r="F576" s="58" t="s">
        <v>6</v>
      </c>
      <c r="G576" s="4" t="s">
        <v>6</v>
      </c>
      <c r="H576" s="4" t="s">
        <v>6</v>
      </c>
      <c r="I576" s="3"/>
      <c r="J576" s="22"/>
      <c r="K576" s="69"/>
    </row>
    <row r="577" spans="1:11" ht="25.5" customHeight="1" x14ac:dyDescent="0.3">
      <c r="A577" s="67" t="s">
        <v>696</v>
      </c>
      <c r="B577" s="77" t="s">
        <v>282</v>
      </c>
      <c r="C577" s="78"/>
      <c r="D577" s="79"/>
      <c r="E577" s="9" t="s">
        <v>283</v>
      </c>
      <c r="F577" s="58" t="s">
        <v>11</v>
      </c>
      <c r="G577" s="7">
        <v>0</v>
      </c>
      <c r="H577" s="3">
        <v>1</v>
      </c>
      <c r="I577" s="10">
        <f t="shared" ref="I577:I584" si="24">G577*1</f>
        <v>0</v>
      </c>
      <c r="J577" s="31" t="s">
        <v>697</v>
      </c>
      <c r="K577" s="69"/>
    </row>
    <row r="578" spans="1:11" ht="31.5" customHeight="1" x14ac:dyDescent="0.3">
      <c r="A578" s="67" t="s">
        <v>698</v>
      </c>
      <c r="B578" s="77" t="s">
        <v>282</v>
      </c>
      <c r="C578" s="78"/>
      <c r="D578" s="79"/>
      <c r="E578" s="9" t="s">
        <v>283</v>
      </c>
      <c r="F578" s="58" t="s">
        <v>11</v>
      </c>
      <c r="G578" s="7">
        <v>0</v>
      </c>
      <c r="H578" s="3">
        <v>1</v>
      </c>
      <c r="I578" s="10">
        <f t="shared" si="24"/>
        <v>0</v>
      </c>
      <c r="J578" s="31" t="s">
        <v>636</v>
      </c>
      <c r="K578" s="69"/>
    </row>
    <row r="579" spans="1:11" ht="33" customHeight="1" x14ac:dyDescent="0.3">
      <c r="A579" s="67" t="s">
        <v>699</v>
      </c>
      <c r="B579" s="77" t="s">
        <v>282</v>
      </c>
      <c r="C579" s="78"/>
      <c r="D579" s="79"/>
      <c r="E579" s="9" t="s">
        <v>283</v>
      </c>
      <c r="F579" s="58" t="s">
        <v>11</v>
      </c>
      <c r="G579" s="7">
        <v>0</v>
      </c>
      <c r="H579" s="3">
        <v>1</v>
      </c>
      <c r="I579" s="10">
        <f t="shared" si="24"/>
        <v>0</v>
      </c>
      <c r="J579" s="31" t="s">
        <v>637</v>
      </c>
      <c r="K579" s="69"/>
    </row>
    <row r="580" spans="1:11" ht="31.5" customHeight="1" x14ac:dyDescent="0.3">
      <c r="A580" s="67" t="s">
        <v>277</v>
      </c>
      <c r="B580" s="73" t="s">
        <v>282</v>
      </c>
      <c r="C580" s="73"/>
      <c r="D580" s="73"/>
      <c r="E580" s="9" t="s">
        <v>283</v>
      </c>
      <c r="F580" s="58" t="s">
        <v>11</v>
      </c>
      <c r="G580" s="7">
        <v>0</v>
      </c>
      <c r="H580" s="3">
        <v>1</v>
      </c>
      <c r="I580" s="10">
        <f t="shared" si="24"/>
        <v>0</v>
      </c>
      <c r="J580" s="31" t="s">
        <v>285</v>
      </c>
      <c r="K580" s="69"/>
    </row>
    <row r="581" spans="1:11" ht="27" customHeight="1" x14ac:dyDescent="0.3">
      <c r="A581" s="67" t="s">
        <v>278</v>
      </c>
      <c r="B581" s="73" t="s">
        <v>282</v>
      </c>
      <c r="C581" s="73"/>
      <c r="D581" s="73"/>
      <c r="E581" s="9" t="s">
        <v>283</v>
      </c>
      <c r="F581" s="58" t="s">
        <v>11</v>
      </c>
      <c r="G581" s="7">
        <v>0</v>
      </c>
      <c r="H581" s="3">
        <v>1</v>
      </c>
      <c r="I581" s="10">
        <f t="shared" si="24"/>
        <v>0</v>
      </c>
      <c r="J581" s="31" t="s">
        <v>286</v>
      </c>
      <c r="K581" s="69"/>
    </row>
    <row r="582" spans="1:11" ht="33.75" customHeight="1" x14ac:dyDescent="0.3">
      <c r="A582" s="67" t="s">
        <v>279</v>
      </c>
      <c r="B582" s="73" t="s">
        <v>282</v>
      </c>
      <c r="C582" s="73"/>
      <c r="D582" s="73"/>
      <c r="E582" s="9" t="s">
        <v>283</v>
      </c>
      <c r="F582" s="58" t="s">
        <v>11</v>
      </c>
      <c r="G582" s="7">
        <v>0</v>
      </c>
      <c r="H582" s="3">
        <v>1</v>
      </c>
      <c r="I582" s="10">
        <f t="shared" si="24"/>
        <v>0</v>
      </c>
      <c r="J582" s="31" t="s">
        <v>288</v>
      </c>
      <c r="K582" s="69"/>
    </row>
    <row r="583" spans="1:11" ht="27" customHeight="1" x14ac:dyDescent="0.3">
      <c r="A583" s="67" t="s">
        <v>280</v>
      </c>
      <c r="B583" s="73" t="s">
        <v>282</v>
      </c>
      <c r="C583" s="73"/>
      <c r="D583" s="73"/>
      <c r="E583" s="9" t="s">
        <v>283</v>
      </c>
      <c r="F583" s="58" t="s">
        <v>11</v>
      </c>
      <c r="G583" s="7">
        <v>0</v>
      </c>
      <c r="H583" s="3">
        <v>1</v>
      </c>
      <c r="I583" s="10">
        <f t="shared" si="24"/>
        <v>0</v>
      </c>
      <c r="J583" s="31" t="s">
        <v>289</v>
      </c>
      <c r="K583" s="69"/>
    </row>
    <row r="584" spans="1:11" ht="32.25" customHeight="1" x14ac:dyDescent="0.3">
      <c r="A584" s="67" t="s">
        <v>281</v>
      </c>
      <c r="B584" s="73" t="s">
        <v>282</v>
      </c>
      <c r="C584" s="73"/>
      <c r="D584" s="73"/>
      <c r="E584" s="9" t="s">
        <v>283</v>
      </c>
      <c r="F584" s="58" t="s">
        <v>11</v>
      </c>
      <c r="G584" s="7">
        <v>0</v>
      </c>
      <c r="H584" s="3">
        <v>1</v>
      </c>
      <c r="I584" s="10">
        <f t="shared" si="24"/>
        <v>0</v>
      </c>
      <c r="J584" s="31" t="s">
        <v>290</v>
      </c>
      <c r="K584" s="69"/>
    </row>
    <row r="585" spans="1:11" ht="28.5" customHeight="1" x14ac:dyDescent="0.3">
      <c r="A585" s="67" t="s">
        <v>627</v>
      </c>
      <c r="B585" s="73" t="s">
        <v>23</v>
      </c>
      <c r="C585" s="73"/>
      <c r="D585" s="73"/>
      <c r="E585" s="23" t="s">
        <v>24</v>
      </c>
      <c r="F585" s="58" t="s">
        <v>11</v>
      </c>
      <c r="G585" s="3">
        <v>0</v>
      </c>
      <c r="H585" s="3">
        <v>1</v>
      </c>
      <c r="I585" s="17">
        <f>G585*H585/1000</f>
        <v>0</v>
      </c>
      <c r="J585" s="38" t="s">
        <v>285</v>
      </c>
      <c r="K585" s="69"/>
    </row>
    <row r="586" spans="1:11" ht="27" customHeight="1" x14ac:dyDescent="0.3">
      <c r="A586" s="67" t="s">
        <v>628</v>
      </c>
      <c r="B586" s="73" t="s">
        <v>23</v>
      </c>
      <c r="C586" s="73"/>
      <c r="D586" s="73"/>
      <c r="E586" s="23" t="s">
        <v>24</v>
      </c>
      <c r="F586" s="58" t="s">
        <v>11</v>
      </c>
      <c r="G586" s="3">
        <v>0</v>
      </c>
      <c r="H586" s="3">
        <v>1</v>
      </c>
      <c r="I586" s="17">
        <f t="shared" ref="I586:I593" si="25">G586*H586/1000</f>
        <v>0</v>
      </c>
      <c r="J586" s="34" t="s">
        <v>635</v>
      </c>
      <c r="K586" s="69"/>
    </row>
    <row r="587" spans="1:11" ht="27" customHeight="1" x14ac:dyDescent="0.3">
      <c r="A587" s="67" t="s">
        <v>629</v>
      </c>
      <c r="B587" s="73" t="s">
        <v>23</v>
      </c>
      <c r="C587" s="73"/>
      <c r="D587" s="73"/>
      <c r="E587" s="23" t="s">
        <v>24</v>
      </c>
      <c r="F587" s="58" t="s">
        <v>11</v>
      </c>
      <c r="G587" s="3">
        <v>0</v>
      </c>
      <c r="H587" s="3">
        <v>1</v>
      </c>
      <c r="I587" s="17">
        <f t="shared" si="25"/>
        <v>0</v>
      </c>
      <c r="J587" s="34" t="s">
        <v>636</v>
      </c>
      <c r="K587" s="69"/>
    </row>
    <row r="588" spans="1:11" ht="25.5" customHeight="1" x14ac:dyDescent="0.3">
      <c r="A588" s="67" t="s">
        <v>630</v>
      </c>
      <c r="B588" s="73" t="s">
        <v>23</v>
      </c>
      <c r="C588" s="73"/>
      <c r="D588" s="73"/>
      <c r="E588" s="23" t="s">
        <v>24</v>
      </c>
      <c r="F588" s="58" t="s">
        <v>11</v>
      </c>
      <c r="G588" s="3">
        <v>0</v>
      </c>
      <c r="H588" s="3">
        <v>1</v>
      </c>
      <c r="I588" s="17">
        <f t="shared" si="25"/>
        <v>0</v>
      </c>
      <c r="J588" s="34" t="s">
        <v>637</v>
      </c>
      <c r="K588" s="69"/>
    </row>
    <row r="589" spans="1:11" ht="27" customHeight="1" x14ac:dyDescent="0.3">
      <c r="A589" s="67" t="s">
        <v>631</v>
      </c>
      <c r="B589" s="73" t="s">
        <v>23</v>
      </c>
      <c r="C589" s="73"/>
      <c r="D589" s="73"/>
      <c r="E589" s="23" t="s">
        <v>24</v>
      </c>
      <c r="F589" s="58" t="s">
        <v>11</v>
      </c>
      <c r="G589" s="3">
        <v>0</v>
      </c>
      <c r="H589" s="3">
        <v>1</v>
      </c>
      <c r="I589" s="17">
        <f t="shared" si="25"/>
        <v>0</v>
      </c>
      <c r="J589" s="35" t="s">
        <v>638</v>
      </c>
      <c r="K589" s="69"/>
    </row>
    <row r="590" spans="1:11" ht="27" customHeight="1" x14ac:dyDescent="0.3">
      <c r="A590" s="67" t="s">
        <v>632</v>
      </c>
      <c r="B590" s="73" t="s">
        <v>23</v>
      </c>
      <c r="C590" s="73"/>
      <c r="D590" s="73"/>
      <c r="E590" s="23" t="s">
        <v>24</v>
      </c>
      <c r="F590" s="58" t="s">
        <v>11</v>
      </c>
      <c r="G590" s="3">
        <v>0</v>
      </c>
      <c r="H590" s="3">
        <v>1</v>
      </c>
      <c r="I590" s="17">
        <f t="shared" si="25"/>
        <v>0</v>
      </c>
      <c r="J590" s="35" t="s">
        <v>639</v>
      </c>
      <c r="K590" s="69"/>
    </row>
    <row r="591" spans="1:11" ht="30.75" customHeight="1" x14ac:dyDescent="0.3">
      <c r="A591" s="67" t="s">
        <v>633</v>
      </c>
      <c r="B591" s="73" t="s">
        <v>23</v>
      </c>
      <c r="C591" s="73"/>
      <c r="D591" s="73"/>
      <c r="E591" s="23" t="s">
        <v>24</v>
      </c>
      <c r="F591" s="58" t="s">
        <v>11</v>
      </c>
      <c r="G591" s="3">
        <v>0</v>
      </c>
      <c r="H591" s="3">
        <v>1</v>
      </c>
      <c r="I591" s="17">
        <f t="shared" si="25"/>
        <v>0</v>
      </c>
      <c r="J591" s="35" t="s">
        <v>289</v>
      </c>
      <c r="K591" s="69"/>
    </row>
    <row r="592" spans="1:11" ht="28.5" customHeight="1" x14ac:dyDescent="0.3">
      <c r="A592" s="67" t="s">
        <v>634</v>
      </c>
      <c r="B592" s="73" t="s">
        <v>23</v>
      </c>
      <c r="C592" s="73"/>
      <c r="D592" s="73"/>
      <c r="E592" s="23" t="s">
        <v>24</v>
      </c>
      <c r="F592" s="58" t="s">
        <v>11</v>
      </c>
      <c r="G592" s="3">
        <v>0</v>
      </c>
      <c r="H592" s="3">
        <v>1</v>
      </c>
      <c r="I592" s="17">
        <f t="shared" si="25"/>
        <v>0</v>
      </c>
      <c r="J592" s="35" t="s">
        <v>290</v>
      </c>
      <c r="K592" s="69"/>
    </row>
    <row r="593" spans="1:11" ht="28.5" customHeight="1" x14ac:dyDescent="0.3">
      <c r="A593" s="67" t="s">
        <v>700</v>
      </c>
      <c r="B593" s="73" t="s">
        <v>14</v>
      </c>
      <c r="C593" s="73"/>
      <c r="D593" s="73"/>
      <c r="E593" s="30" t="s">
        <v>283</v>
      </c>
      <c r="F593" s="30" t="s">
        <v>11</v>
      </c>
      <c r="G593" s="3">
        <v>0</v>
      </c>
      <c r="H593" s="3">
        <v>1</v>
      </c>
      <c r="I593" s="3">
        <f t="shared" si="25"/>
        <v>0</v>
      </c>
      <c r="J593" s="31" t="s">
        <v>702</v>
      </c>
      <c r="K593" s="69"/>
    </row>
    <row r="594" spans="1:11" ht="21.75" customHeight="1" x14ac:dyDescent="0.3">
      <c r="A594" s="67" t="s">
        <v>703</v>
      </c>
      <c r="B594" s="73" t="s">
        <v>407</v>
      </c>
      <c r="C594" s="73"/>
      <c r="D594" s="73"/>
      <c r="E594" s="30" t="s">
        <v>283</v>
      </c>
      <c r="F594" s="30" t="s">
        <v>11</v>
      </c>
      <c r="G594" s="3">
        <v>0</v>
      </c>
      <c r="H594" s="3">
        <v>1</v>
      </c>
      <c r="I594" s="3">
        <f t="shared" ref="I594:I600" si="26">G594*H594/1000</f>
        <v>0</v>
      </c>
      <c r="J594" s="31" t="s">
        <v>702</v>
      </c>
      <c r="K594" s="69"/>
    </row>
    <row r="595" spans="1:11" ht="27.75" customHeight="1" x14ac:dyDescent="0.3">
      <c r="A595" s="67" t="s">
        <v>725</v>
      </c>
      <c r="B595" s="73" t="s">
        <v>14</v>
      </c>
      <c r="C595" s="73"/>
      <c r="D595" s="73"/>
      <c r="E595" s="30" t="s">
        <v>283</v>
      </c>
      <c r="F595" s="30" t="s">
        <v>11</v>
      </c>
      <c r="G595" s="3">
        <v>0</v>
      </c>
      <c r="H595" s="3">
        <v>1</v>
      </c>
      <c r="I595" s="3">
        <f t="shared" si="26"/>
        <v>0</v>
      </c>
      <c r="J595" s="34" t="s">
        <v>726</v>
      </c>
      <c r="K595" s="69"/>
    </row>
    <row r="596" spans="1:11" ht="26.25" customHeight="1" x14ac:dyDescent="0.3">
      <c r="A596" s="67" t="s">
        <v>727</v>
      </c>
      <c r="B596" s="73" t="s">
        <v>14</v>
      </c>
      <c r="C596" s="73"/>
      <c r="D596" s="73"/>
      <c r="E596" s="30" t="s">
        <v>283</v>
      </c>
      <c r="F596" s="58" t="s">
        <v>11</v>
      </c>
      <c r="G596" s="3">
        <v>0</v>
      </c>
      <c r="H596" s="3">
        <v>1</v>
      </c>
      <c r="I596" s="3">
        <f t="shared" si="26"/>
        <v>0</v>
      </c>
      <c r="J596" s="34" t="s">
        <v>728</v>
      </c>
      <c r="K596" s="69"/>
    </row>
    <row r="597" spans="1:11" ht="32.25" customHeight="1" x14ac:dyDescent="0.3">
      <c r="A597" s="67" t="s">
        <v>730</v>
      </c>
      <c r="B597" s="73" t="s">
        <v>14</v>
      </c>
      <c r="C597" s="73"/>
      <c r="D597" s="73"/>
      <c r="E597" s="30" t="s">
        <v>10</v>
      </c>
      <c r="F597" s="30" t="s">
        <v>11</v>
      </c>
      <c r="G597" s="3">
        <v>0</v>
      </c>
      <c r="H597" s="3">
        <v>1</v>
      </c>
      <c r="I597" s="3">
        <f t="shared" si="26"/>
        <v>0</v>
      </c>
      <c r="J597" s="35" t="s">
        <v>734</v>
      </c>
      <c r="K597" s="69"/>
    </row>
    <row r="598" spans="1:11" ht="44.25" customHeight="1" x14ac:dyDescent="0.3">
      <c r="A598" s="67" t="s">
        <v>731</v>
      </c>
      <c r="B598" s="73" t="s">
        <v>14</v>
      </c>
      <c r="C598" s="73"/>
      <c r="D598" s="73"/>
      <c r="E598" s="30" t="s">
        <v>10</v>
      </c>
      <c r="F598" s="30" t="s">
        <v>11</v>
      </c>
      <c r="G598" s="3">
        <v>0</v>
      </c>
      <c r="H598" s="3">
        <v>1</v>
      </c>
      <c r="I598" s="3">
        <f t="shared" si="26"/>
        <v>0</v>
      </c>
      <c r="J598" s="34" t="s">
        <v>735</v>
      </c>
      <c r="K598" s="69"/>
    </row>
    <row r="599" spans="1:11" ht="27" customHeight="1" x14ac:dyDescent="0.3">
      <c r="A599" s="67" t="s">
        <v>732</v>
      </c>
      <c r="B599" s="73" t="s">
        <v>14</v>
      </c>
      <c r="C599" s="73"/>
      <c r="D599" s="73"/>
      <c r="E599" s="30" t="s">
        <v>10</v>
      </c>
      <c r="F599" s="30" t="s">
        <v>11</v>
      </c>
      <c r="G599" s="3">
        <v>0</v>
      </c>
      <c r="H599" s="3">
        <v>1</v>
      </c>
      <c r="I599" s="3">
        <f t="shared" si="26"/>
        <v>0</v>
      </c>
      <c r="J599" s="34" t="s">
        <v>736</v>
      </c>
      <c r="K599" s="69"/>
    </row>
    <row r="600" spans="1:11" ht="55.5" customHeight="1" x14ac:dyDescent="0.3">
      <c r="A600" s="67" t="s">
        <v>733</v>
      </c>
      <c r="B600" s="73" t="s">
        <v>14</v>
      </c>
      <c r="C600" s="73"/>
      <c r="D600" s="73"/>
      <c r="E600" s="30" t="s">
        <v>10</v>
      </c>
      <c r="F600" s="30" t="s">
        <v>11</v>
      </c>
      <c r="G600" s="3">
        <v>0</v>
      </c>
      <c r="H600" s="3">
        <v>1</v>
      </c>
      <c r="I600" s="3">
        <f t="shared" si="26"/>
        <v>0</v>
      </c>
      <c r="J600" s="35" t="s">
        <v>737</v>
      </c>
      <c r="K600" s="69"/>
    </row>
    <row r="601" spans="1:11" ht="31.5" customHeight="1" x14ac:dyDescent="0.3">
      <c r="A601" s="67" t="s">
        <v>846</v>
      </c>
      <c r="B601" s="73" t="s">
        <v>14</v>
      </c>
      <c r="C601" s="73"/>
      <c r="D601" s="73"/>
      <c r="E601" s="30" t="s">
        <v>283</v>
      </c>
      <c r="F601" s="30" t="s">
        <v>11</v>
      </c>
      <c r="G601" s="3">
        <v>0</v>
      </c>
      <c r="H601" s="3">
        <v>1</v>
      </c>
      <c r="I601" s="3">
        <f t="shared" ref="I601" si="27">G601*H601/1000</f>
        <v>0</v>
      </c>
      <c r="J601" s="35" t="s">
        <v>847</v>
      </c>
      <c r="K601" s="69"/>
    </row>
    <row r="602" spans="1:11" ht="35.25" customHeight="1" x14ac:dyDescent="0.3">
      <c r="A602" s="67" t="s">
        <v>855</v>
      </c>
      <c r="B602" s="73" t="s">
        <v>14</v>
      </c>
      <c r="C602" s="73"/>
      <c r="D602" s="73"/>
      <c r="E602" s="30" t="s">
        <v>10</v>
      </c>
      <c r="F602" s="30" t="s">
        <v>11</v>
      </c>
      <c r="G602" s="3">
        <v>0</v>
      </c>
      <c r="H602" s="3">
        <v>1</v>
      </c>
      <c r="I602" s="3">
        <f t="shared" ref="I602" si="28">G602*H602/1000</f>
        <v>0</v>
      </c>
      <c r="J602" s="35" t="s">
        <v>856</v>
      </c>
      <c r="K602" s="69"/>
    </row>
    <row r="603" spans="1:11" ht="67.5" x14ac:dyDescent="0.3">
      <c r="A603" s="65" t="s">
        <v>862</v>
      </c>
      <c r="B603" s="73" t="s">
        <v>14</v>
      </c>
      <c r="C603" s="73"/>
      <c r="D603" s="73"/>
      <c r="E603" s="30" t="s">
        <v>283</v>
      </c>
      <c r="F603" s="30" t="s">
        <v>11</v>
      </c>
      <c r="G603" s="3">
        <v>0</v>
      </c>
      <c r="H603" s="3">
        <v>1</v>
      </c>
      <c r="I603" s="3">
        <f t="shared" ref="I603" si="29">G603*H603/1000</f>
        <v>0</v>
      </c>
      <c r="J603" s="35" t="s">
        <v>863</v>
      </c>
      <c r="K603" s="69"/>
    </row>
  </sheetData>
  <mergeCells count="605">
    <mergeCell ref="B165:D165"/>
    <mergeCell ref="B167:D167"/>
    <mergeCell ref="B175:D175"/>
    <mergeCell ref="B176:D176"/>
    <mergeCell ref="B177:D177"/>
    <mergeCell ref="B192:D192"/>
    <mergeCell ref="B315:D315"/>
    <mergeCell ref="B316:D316"/>
    <mergeCell ref="B319:D319"/>
    <mergeCell ref="B307:H307"/>
    <mergeCell ref="B294:D294"/>
    <mergeCell ref="B295:D295"/>
    <mergeCell ref="B302:D302"/>
    <mergeCell ref="B243:D243"/>
    <mergeCell ref="B244:D244"/>
    <mergeCell ref="B245:D245"/>
    <mergeCell ref="B246:D246"/>
    <mergeCell ref="B247:D247"/>
    <mergeCell ref="B194:D194"/>
    <mergeCell ref="B195:D195"/>
    <mergeCell ref="B196:D196"/>
    <mergeCell ref="B198:D198"/>
    <mergeCell ref="B199:D199"/>
    <mergeCell ref="B197:D197"/>
    <mergeCell ref="B21:D21"/>
    <mergeCell ref="B22:D22"/>
    <mergeCell ref="B24:D24"/>
    <mergeCell ref="B25:D25"/>
    <mergeCell ref="B286:D286"/>
    <mergeCell ref="B317:D317"/>
    <mergeCell ref="B318:D318"/>
    <mergeCell ref="B53:D53"/>
    <mergeCell ref="B95:D95"/>
    <mergeCell ref="B90:D90"/>
    <mergeCell ref="B91:D91"/>
    <mergeCell ref="B92:D92"/>
    <mergeCell ref="B93:D93"/>
    <mergeCell ref="B103:D103"/>
    <mergeCell ref="B290:D290"/>
    <mergeCell ref="B291:D291"/>
    <mergeCell ref="B309:D309"/>
    <mergeCell ref="B310:D310"/>
    <mergeCell ref="B313:D313"/>
    <mergeCell ref="B298:D298"/>
    <mergeCell ref="B299:D299"/>
    <mergeCell ref="B300:D300"/>
    <mergeCell ref="B311:D311"/>
    <mergeCell ref="B312:D312"/>
    <mergeCell ref="B578:D578"/>
    <mergeCell ref="B321:D321"/>
    <mergeCell ref="B485:D485"/>
    <mergeCell ref="B572:H572"/>
    <mergeCell ref="B573:D573"/>
    <mergeCell ref="B507:D507"/>
    <mergeCell ref="B340:D340"/>
    <mergeCell ref="B329:H329"/>
    <mergeCell ref="B330:D330"/>
    <mergeCell ref="B331:D331"/>
    <mergeCell ref="B375:D375"/>
    <mergeCell ref="B335:D335"/>
    <mergeCell ref="B336:D336"/>
    <mergeCell ref="B347:D347"/>
    <mergeCell ref="B349:D349"/>
    <mergeCell ref="B341:H341"/>
    <mergeCell ref="B342:D342"/>
    <mergeCell ref="B343:D343"/>
    <mergeCell ref="B356:H356"/>
    <mergeCell ref="B357:D357"/>
    <mergeCell ref="B387:D387"/>
    <mergeCell ref="B388:D388"/>
    <mergeCell ref="B389:D389"/>
    <mergeCell ref="B348:D348"/>
    <mergeCell ref="B574:D574"/>
    <mergeCell ref="B337:D337"/>
    <mergeCell ref="B338:D338"/>
    <mergeCell ref="B339:D339"/>
    <mergeCell ref="B323:H323"/>
    <mergeCell ref="B320:D320"/>
    <mergeCell ref="J87:J95"/>
    <mergeCell ref="J96:J100"/>
    <mergeCell ref="B327:D327"/>
    <mergeCell ref="B271:D271"/>
    <mergeCell ref="B272:D272"/>
    <mergeCell ref="B273:D273"/>
    <mergeCell ref="D248:H248"/>
    <mergeCell ref="B249:H249"/>
    <mergeCell ref="B250:D250"/>
    <mergeCell ref="B251:D251"/>
    <mergeCell ref="B104:D104"/>
    <mergeCell ref="B391:D391"/>
    <mergeCell ref="B252:D252"/>
    <mergeCell ref="B253:D253"/>
    <mergeCell ref="B254:D254"/>
    <mergeCell ref="B260:D260"/>
    <mergeCell ref="B107:D107"/>
    <mergeCell ref="B94:D94"/>
    <mergeCell ref="B54:D54"/>
    <mergeCell ref="B55:D55"/>
    <mergeCell ref="B57:D57"/>
    <mergeCell ref="B58:D58"/>
    <mergeCell ref="B74:D74"/>
    <mergeCell ref="D77:H77"/>
    <mergeCell ref="B78:H78"/>
    <mergeCell ref="B81:D81"/>
    <mergeCell ref="B67:D67"/>
    <mergeCell ref="B69:H69"/>
    <mergeCell ref="B70:D70"/>
    <mergeCell ref="B71:D71"/>
    <mergeCell ref="B72:D72"/>
    <mergeCell ref="D59:H59"/>
    <mergeCell ref="B60:H60"/>
    <mergeCell ref="B61:D61"/>
    <mergeCell ref="B62:D62"/>
    <mergeCell ref="B64:D64"/>
    <mergeCell ref="B65:D65"/>
    <mergeCell ref="B63:D63"/>
    <mergeCell ref="B66:D66"/>
    <mergeCell ref="B68:D68"/>
    <mergeCell ref="B73:D73"/>
    <mergeCell ref="B75:D75"/>
    <mergeCell ref="B117:D117"/>
    <mergeCell ref="B89:D89"/>
    <mergeCell ref="B125:D125"/>
    <mergeCell ref="B124:D124"/>
    <mergeCell ref="B122:D122"/>
    <mergeCell ref="B119:D119"/>
    <mergeCell ref="B109:D109"/>
    <mergeCell ref="B111:D111"/>
    <mergeCell ref="B112:D112"/>
    <mergeCell ref="B113:D113"/>
    <mergeCell ref="B114:D114"/>
    <mergeCell ref="B115:D115"/>
    <mergeCell ref="B116:D116"/>
    <mergeCell ref="B118:D118"/>
    <mergeCell ref="B86:D86"/>
    <mergeCell ref="B87:D87"/>
    <mergeCell ref="B96:D96"/>
    <mergeCell ref="B88:D88"/>
    <mergeCell ref="B99:D99"/>
    <mergeCell ref="D101:H101"/>
    <mergeCell ref="B97:D97"/>
    <mergeCell ref="B102:H102"/>
    <mergeCell ref="B105:D105"/>
    <mergeCell ref="B100:D100"/>
    <mergeCell ref="B162:D162"/>
    <mergeCell ref="B163:D163"/>
    <mergeCell ref="B161:D161"/>
    <mergeCell ref="B123:D123"/>
    <mergeCell ref="B164:D164"/>
    <mergeCell ref="B38:H38"/>
    <mergeCell ref="B39:D39"/>
    <mergeCell ref="B40:D40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152:D152"/>
    <mergeCell ref="B154:D154"/>
    <mergeCell ref="B153:D153"/>
    <mergeCell ref="B76:D76"/>
    <mergeCell ref="B150:D150"/>
    <mergeCell ref="B160:D160"/>
    <mergeCell ref="A2:H2"/>
    <mergeCell ref="D3:H3"/>
    <mergeCell ref="B4:H4"/>
    <mergeCell ref="B5:D5"/>
    <mergeCell ref="B6:D6"/>
    <mergeCell ref="B14:D14"/>
    <mergeCell ref="B34:D34"/>
    <mergeCell ref="B36:D36"/>
    <mergeCell ref="D37:H37"/>
    <mergeCell ref="B15:D15"/>
    <mergeCell ref="D28:H28"/>
    <mergeCell ref="B29:H29"/>
    <mergeCell ref="B30:D30"/>
    <mergeCell ref="B31:D31"/>
    <mergeCell ref="B33:D33"/>
    <mergeCell ref="B35:D35"/>
    <mergeCell ref="D19:H19"/>
    <mergeCell ref="B20:H20"/>
    <mergeCell ref="B23:D23"/>
    <mergeCell ref="B141:D141"/>
    <mergeCell ref="B82:D82"/>
    <mergeCell ref="B79:D79"/>
    <mergeCell ref="B129:D129"/>
    <mergeCell ref="B140:D140"/>
    <mergeCell ref="B132:D132"/>
    <mergeCell ref="B26:D26"/>
    <mergeCell ref="B27:D27"/>
    <mergeCell ref="B7:D7"/>
    <mergeCell ref="B16:D16"/>
    <mergeCell ref="B17:D17"/>
    <mergeCell ref="B18:D18"/>
    <mergeCell ref="B32:D32"/>
    <mergeCell ref="B56:D56"/>
    <mergeCell ref="B80:D80"/>
    <mergeCell ref="B136:D136"/>
    <mergeCell ref="B138:D138"/>
    <mergeCell ref="B139:D139"/>
    <mergeCell ref="B106:D106"/>
    <mergeCell ref="B108:D108"/>
    <mergeCell ref="B110:D110"/>
    <mergeCell ref="B120:D120"/>
    <mergeCell ref="B121:D121"/>
    <mergeCell ref="B98:D98"/>
    <mergeCell ref="B83:D83"/>
    <mergeCell ref="B84:D84"/>
    <mergeCell ref="B85:D85"/>
    <mergeCell ref="B171:D171"/>
    <mergeCell ref="B172:D172"/>
    <mergeCell ref="B173:D173"/>
    <mergeCell ref="B174:D174"/>
    <mergeCell ref="B191:D191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90:D190"/>
    <mergeCell ref="B188:D188"/>
    <mergeCell ref="B189:D189"/>
    <mergeCell ref="B193:D193"/>
    <mergeCell ref="B206:D206"/>
    <mergeCell ref="B207:D207"/>
    <mergeCell ref="B208:D208"/>
    <mergeCell ref="B209:D209"/>
    <mergeCell ref="B210:D210"/>
    <mergeCell ref="B212:D212"/>
    <mergeCell ref="B211:D211"/>
    <mergeCell ref="B200:D200"/>
    <mergeCell ref="B201:D201"/>
    <mergeCell ref="B202:D202"/>
    <mergeCell ref="B203:D203"/>
    <mergeCell ref="B204:D204"/>
    <mergeCell ref="B205:D205"/>
    <mergeCell ref="B280:D280"/>
    <mergeCell ref="B279:D279"/>
    <mergeCell ref="B255:D255"/>
    <mergeCell ref="B256:D256"/>
    <mergeCell ref="B257:D257"/>
    <mergeCell ref="B258:D258"/>
    <mergeCell ref="B265:D265"/>
    <mergeCell ref="B266:D266"/>
    <mergeCell ref="B267:D267"/>
    <mergeCell ref="B268:D268"/>
    <mergeCell ref="B269:D269"/>
    <mergeCell ref="B262:D262"/>
    <mergeCell ref="B263:D263"/>
    <mergeCell ref="B264:D264"/>
    <mergeCell ref="B270:D270"/>
    <mergeCell ref="B274:D274"/>
    <mergeCell ref="B275:D275"/>
    <mergeCell ref="B276:D276"/>
    <mergeCell ref="B277:D277"/>
    <mergeCell ref="B278:D278"/>
    <mergeCell ref="B259:D259"/>
    <mergeCell ref="B261:D261"/>
    <mergeCell ref="B214:D214"/>
    <mergeCell ref="B215:D215"/>
    <mergeCell ref="B216:D216"/>
    <mergeCell ref="B217:D217"/>
    <mergeCell ref="B218:D218"/>
    <mergeCell ref="B239:D239"/>
    <mergeCell ref="B240:D240"/>
    <mergeCell ref="B241:D241"/>
    <mergeCell ref="B242:D242"/>
    <mergeCell ref="D231:H231"/>
    <mergeCell ref="B232:H232"/>
    <mergeCell ref="B233:D233"/>
    <mergeCell ref="B234:D234"/>
    <mergeCell ref="B235:D235"/>
    <mergeCell ref="B236:D236"/>
    <mergeCell ref="B237:D237"/>
    <mergeCell ref="B238:D238"/>
    <mergeCell ref="B359:D359"/>
    <mergeCell ref="B360:D360"/>
    <mergeCell ref="B363:D363"/>
    <mergeCell ref="B417:H417"/>
    <mergeCell ref="B426:D426"/>
    <mergeCell ref="B401:D401"/>
    <mergeCell ref="B402:D402"/>
    <mergeCell ref="B403:D403"/>
    <mergeCell ref="B408:D408"/>
    <mergeCell ref="B423:H423"/>
    <mergeCell ref="B366:D366"/>
    <mergeCell ref="B367:D367"/>
    <mergeCell ref="B370:D370"/>
    <mergeCell ref="B399:D399"/>
    <mergeCell ref="B400:D400"/>
    <mergeCell ref="B371:D371"/>
    <mergeCell ref="B410:D410"/>
    <mergeCell ref="B411:D411"/>
    <mergeCell ref="B412:D412"/>
    <mergeCell ref="B420:D420"/>
    <mergeCell ref="B421:D421"/>
    <mergeCell ref="B422:D422"/>
    <mergeCell ref="B365:D365"/>
    <mergeCell ref="B364:D364"/>
    <mergeCell ref="B486:D486"/>
    <mergeCell ref="B477:D477"/>
    <mergeCell ref="B448:D448"/>
    <mergeCell ref="B472:D472"/>
    <mergeCell ref="B473:D473"/>
    <mergeCell ref="B503:D503"/>
    <mergeCell ref="B505:D505"/>
    <mergeCell ref="B392:D392"/>
    <mergeCell ref="B372:D372"/>
    <mergeCell ref="B437:D437"/>
    <mergeCell ref="B434:D434"/>
    <mergeCell ref="B413:D413"/>
    <mergeCell ref="B414:D414"/>
    <mergeCell ref="B429:H429"/>
    <mergeCell ref="B409:D409"/>
    <mergeCell ref="B415:D415"/>
    <mergeCell ref="B416:D416"/>
    <mergeCell ref="B447:D447"/>
    <mergeCell ref="B425:D425"/>
    <mergeCell ref="B424:D424"/>
    <mergeCell ref="B378:D378"/>
    <mergeCell ref="B379:D379"/>
    <mergeCell ref="B377:D377"/>
    <mergeCell ref="B476:D476"/>
    <mergeCell ref="B514:D514"/>
    <mergeCell ref="B516:D516"/>
    <mergeCell ref="B517:D517"/>
    <mergeCell ref="B513:D513"/>
    <mergeCell ref="B497:D497"/>
    <mergeCell ref="B499:D499"/>
    <mergeCell ref="B501:D501"/>
    <mergeCell ref="B484:D484"/>
    <mergeCell ref="B438:D438"/>
    <mergeCell ref="B510:D510"/>
    <mergeCell ref="B483:D483"/>
    <mergeCell ref="B453:D453"/>
    <mergeCell ref="B454:D454"/>
    <mergeCell ref="B480:D480"/>
    <mergeCell ref="B478:D478"/>
    <mergeCell ref="B479:D479"/>
    <mergeCell ref="B464:D464"/>
    <mergeCell ref="B452:D452"/>
    <mergeCell ref="B456:D456"/>
    <mergeCell ref="B451:D451"/>
    <mergeCell ref="B449:D449"/>
    <mergeCell ref="B490:D490"/>
    <mergeCell ref="B493:D493"/>
    <mergeCell ref="B495:D495"/>
    <mergeCell ref="B565:D565"/>
    <mergeCell ref="B566:D566"/>
    <mergeCell ref="B568:D568"/>
    <mergeCell ref="B540:D540"/>
    <mergeCell ref="B535:D535"/>
    <mergeCell ref="B536:D536"/>
    <mergeCell ref="B537:D537"/>
    <mergeCell ref="B538:D538"/>
    <mergeCell ref="B560:D560"/>
    <mergeCell ref="B561:D561"/>
    <mergeCell ref="B545:D545"/>
    <mergeCell ref="B546:D546"/>
    <mergeCell ref="B547:D547"/>
    <mergeCell ref="B548:D548"/>
    <mergeCell ref="B549:D549"/>
    <mergeCell ref="B554:D554"/>
    <mergeCell ref="B555:D555"/>
    <mergeCell ref="B559:D559"/>
    <mergeCell ref="B558:D558"/>
    <mergeCell ref="B541:D541"/>
    <mergeCell ref="B542:D542"/>
    <mergeCell ref="B543:D543"/>
    <mergeCell ref="B544:D544"/>
    <mergeCell ref="B539:D539"/>
    <mergeCell ref="B305:D305"/>
    <mergeCell ref="B333:D333"/>
    <mergeCell ref="B351:D351"/>
    <mergeCell ref="B352:D352"/>
    <mergeCell ref="B353:D353"/>
    <mergeCell ref="B354:D354"/>
    <mergeCell ref="B355:D355"/>
    <mergeCell ref="B358:D358"/>
    <mergeCell ref="B344:D344"/>
    <mergeCell ref="B334:D334"/>
    <mergeCell ref="B346:D346"/>
    <mergeCell ref="B350:H350"/>
    <mergeCell ref="B345:D345"/>
    <mergeCell ref="B324:D324"/>
    <mergeCell ref="B325:D325"/>
    <mergeCell ref="B326:D326"/>
    <mergeCell ref="B328:D328"/>
    <mergeCell ref="B314:D314"/>
    <mergeCell ref="B369:D369"/>
    <mergeCell ref="B562:D562"/>
    <mergeCell ref="B564:D564"/>
    <mergeCell ref="B386:D386"/>
    <mergeCell ref="B381:D381"/>
    <mergeCell ref="B382:D382"/>
    <mergeCell ref="B380:D380"/>
    <mergeCell ref="B427:D427"/>
    <mergeCell ref="B428:D428"/>
    <mergeCell ref="B390:D390"/>
    <mergeCell ref="B383:D383"/>
    <mergeCell ref="B384:D384"/>
    <mergeCell ref="B435:D435"/>
    <mergeCell ref="B436:D436"/>
    <mergeCell ref="B444:D444"/>
    <mergeCell ref="B487:H487"/>
    <mergeCell ref="B509:D509"/>
    <mergeCell ref="B404:D404"/>
    <mergeCell ref="B533:D533"/>
    <mergeCell ref="B521:D521"/>
    <mergeCell ref="B471:D471"/>
    <mergeCell ref="B405:D405"/>
    <mergeCell ref="B406:D406"/>
    <mergeCell ref="B407:D407"/>
    <mergeCell ref="D288:H288"/>
    <mergeCell ref="B289:H289"/>
    <mergeCell ref="B430:D430"/>
    <mergeCell ref="B432:D432"/>
    <mergeCell ref="B431:D431"/>
    <mergeCell ref="B433:D433"/>
    <mergeCell ref="B418:D418"/>
    <mergeCell ref="B419:D419"/>
    <mergeCell ref="B292:D292"/>
    <mergeCell ref="B304:D304"/>
    <mergeCell ref="B306:D306"/>
    <mergeCell ref="B332:D332"/>
    <mergeCell ref="B296:D296"/>
    <mergeCell ref="B297:D297"/>
    <mergeCell ref="B393:D393"/>
    <mergeCell ref="B394:D394"/>
    <mergeCell ref="B395:D395"/>
    <mergeCell ref="B396:D396"/>
    <mergeCell ref="B397:D397"/>
    <mergeCell ref="B303:D303"/>
    <mergeCell ref="B398:D398"/>
    <mergeCell ref="B301:D301"/>
    <mergeCell ref="B361:D361"/>
    <mergeCell ref="B376:D376"/>
    <mergeCell ref="B373:D373"/>
    <mergeCell ref="B374:D374"/>
    <mergeCell ref="B385:D385"/>
    <mergeCell ref="B368:D368"/>
    <mergeCell ref="B308:D308"/>
    <mergeCell ref="B553:H553"/>
    <mergeCell ref="B557:D557"/>
    <mergeCell ref="B522:D522"/>
    <mergeCell ref="B523:D523"/>
    <mergeCell ref="B524:D524"/>
    <mergeCell ref="B525:D525"/>
    <mergeCell ref="B526:D526"/>
    <mergeCell ref="B527:D527"/>
    <mergeCell ref="B556:D556"/>
    <mergeCell ref="B529:D529"/>
    <mergeCell ref="B530:D530"/>
    <mergeCell ref="B528:D528"/>
    <mergeCell ref="B531:D531"/>
    <mergeCell ref="B552:D552"/>
    <mergeCell ref="B550:D550"/>
    <mergeCell ref="B551:D551"/>
    <mergeCell ref="B532:D532"/>
    <mergeCell ref="B362:D362"/>
    <mergeCell ref="B534:D534"/>
    <mergeCell ref="B512:D512"/>
    <mergeCell ref="B498:D498"/>
    <mergeCell ref="B500:D500"/>
    <mergeCell ref="B502:D502"/>
    <mergeCell ref="B504:D504"/>
    <mergeCell ref="B506:D506"/>
    <mergeCell ref="B488:D488"/>
    <mergeCell ref="B489:D489"/>
    <mergeCell ref="B491:D491"/>
    <mergeCell ref="B492:D492"/>
    <mergeCell ref="B494:D494"/>
    <mergeCell ref="B496:D496"/>
    <mergeCell ref="B213:D213"/>
    <mergeCell ref="B461:D461"/>
    <mergeCell ref="D281:H281"/>
    <mergeCell ref="B282:H282"/>
    <mergeCell ref="B283:D283"/>
    <mergeCell ref="B284:D284"/>
    <mergeCell ref="B285:D285"/>
    <mergeCell ref="B145:D145"/>
    <mergeCell ref="B146:D146"/>
    <mergeCell ref="B148:D148"/>
    <mergeCell ref="B147:D147"/>
    <mergeCell ref="B293:D293"/>
    <mergeCell ref="B219:D219"/>
    <mergeCell ref="B220:D220"/>
    <mergeCell ref="B221:D221"/>
    <mergeCell ref="B222:D222"/>
    <mergeCell ref="B223:D223"/>
    <mergeCell ref="B225:H225"/>
    <mergeCell ref="B228:D228"/>
    <mergeCell ref="B229:D229"/>
    <mergeCell ref="B230:D230"/>
    <mergeCell ref="B224:D224"/>
    <mergeCell ref="B226:D226"/>
    <mergeCell ref="B227:D227"/>
    <mergeCell ref="J80:J86"/>
    <mergeCell ref="B126:D126"/>
    <mergeCell ref="B170:D170"/>
    <mergeCell ref="B137:D137"/>
    <mergeCell ref="B168:D168"/>
    <mergeCell ref="B151:D151"/>
    <mergeCell ref="B134:D134"/>
    <mergeCell ref="B144:D144"/>
    <mergeCell ref="B149:D149"/>
    <mergeCell ref="B166:D166"/>
    <mergeCell ref="B169:D169"/>
    <mergeCell ref="B155:D155"/>
    <mergeCell ref="B156:D156"/>
    <mergeCell ref="B157:D157"/>
    <mergeCell ref="B158:D158"/>
    <mergeCell ref="B159:D159"/>
    <mergeCell ref="B142:D142"/>
    <mergeCell ref="B143:D143"/>
    <mergeCell ref="B127:D127"/>
    <mergeCell ref="B128:D128"/>
    <mergeCell ref="B130:D130"/>
    <mergeCell ref="B131:D131"/>
    <mergeCell ref="B133:D133"/>
    <mergeCell ref="B135:D135"/>
    <mergeCell ref="B580:D580"/>
    <mergeCell ref="B287:D287"/>
    <mergeCell ref="B582:D582"/>
    <mergeCell ref="B579:D579"/>
    <mergeCell ref="B577:D577"/>
    <mergeCell ref="B570:D570"/>
    <mergeCell ref="B571:D571"/>
    <mergeCell ref="B567:D567"/>
    <mergeCell ref="B569:D569"/>
    <mergeCell ref="B519:D519"/>
    <mergeCell ref="B520:D520"/>
    <mergeCell ref="B508:D508"/>
    <mergeCell ref="B515:D515"/>
    <mergeCell ref="B439:D439"/>
    <mergeCell ref="B440:D440"/>
    <mergeCell ref="B441:D441"/>
    <mergeCell ref="B442:D442"/>
    <mergeCell ref="B443:D443"/>
    <mergeCell ref="B458:D458"/>
    <mergeCell ref="B459:D459"/>
    <mergeCell ref="B462:D462"/>
    <mergeCell ref="B463:D463"/>
    <mergeCell ref="B518:D518"/>
    <mergeCell ref="B511:D511"/>
    <mergeCell ref="B597:D597"/>
    <mergeCell ref="B598:D598"/>
    <mergeCell ref="B599:D599"/>
    <mergeCell ref="B600:D600"/>
    <mergeCell ref="B596:D596"/>
    <mergeCell ref="B593:D593"/>
    <mergeCell ref="B594:D594"/>
    <mergeCell ref="B8:D8"/>
    <mergeCell ref="B595:D595"/>
    <mergeCell ref="B586:D586"/>
    <mergeCell ref="B587:D587"/>
    <mergeCell ref="B588:D588"/>
    <mergeCell ref="B589:D589"/>
    <mergeCell ref="B590:D590"/>
    <mergeCell ref="B591:D591"/>
    <mergeCell ref="B592:D592"/>
    <mergeCell ref="B563:D563"/>
    <mergeCell ref="B585:D585"/>
    <mergeCell ref="B583:D583"/>
    <mergeCell ref="B584:D584"/>
    <mergeCell ref="B581:D581"/>
    <mergeCell ref="B575:H575"/>
    <mergeCell ref="B576:D576"/>
    <mergeCell ref="B322:D322"/>
    <mergeCell ref="B603:D603"/>
    <mergeCell ref="B602:D602"/>
    <mergeCell ref="D9:H9"/>
    <mergeCell ref="B10:H10"/>
    <mergeCell ref="B11:D11"/>
    <mergeCell ref="B12:D12"/>
    <mergeCell ref="B13:D13"/>
    <mergeCell ref="B601:D601"/>
    <mergeCell ref="B481:D481"/>
    <mergeCell ref="B482:D482"/>
    <mergeCell ref="B445:D445"/>
    <mergeCell ref="B446:D446"/>
    <mergeCell ref="B465:D465"/>
    <mergeCell ref="B466:D466"/>
    <mergeCell ref="B467:D467"/>
    <mergeCell ref="B450:D450"/>
    <mergeCell ref="B457:D457"/>
    <mergeCell ref="B460:D460"/>
    <mergeCell ref="B455:D455"/>
    <mergeCell ref="B474:D474"/>
    <mergeCell ref="B475:D475"/>
    <mergeCell ref="B468:D468"/>
    <mergeCell ref="B469:D469"/>
    <mergeCell ref="B470:D470"/>
  </mergeCells>
  <pageMargins left="0" right="0" top="0" bottom="0" header="0.3" footer="0.3"/>
  <pageSetup paperSize="9"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2022-09-13T10:09:14Z</dcterms:modified>
</cp:coreProperties>
</file>