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2025\աշխատանքեր\օդափոխություն աշխատանք\"/>
    </mc:Choice>
  </mc:AlternateContent>
  <xr:revisionPtr revIDLastSave="0" documentId="8_{1925F631-36AB-447B-BAD9-010131453AF0}" xr6:coauthVersionLast="36" xr6:coauthVersionMax="36" xr10:uidLastSave="{00000000-0000-0000-0000-000000000000}"/>
  <bookViews>
    <workbookView xWindow="0" yWindow="0" windowWidth="28800" windowHeight="12105" xr2:uid="{B185703B-E546-41D9-8498-480431EA7D47}"/>
  </bookViews>
  <sheets>
    <sheet name="նախագիծ-նախահաշիվ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725" i="1" l="1"/>
  <c r="S724" i="1"/>
  <c r="S723" i="1"/>
  <c r="S722" i="1"/>
  <c r="S721" i="1"/>
  <c r="S720" i="1"/>
  <c r="S719" i="1"/>
  <c r="S718" i="1"/>
  <c r="S717" i="1"/>
  <c r="O717" i="1"/>
  <c r="L717" i="1"/>
  <c r="K717" i="1"/>
  <c r="J717" i="1"/>
  <c r="G717" i="1"/>
  <c r="S716" i="1"/>
  <c r="S715" i="1"/>
  <c r="S714" i="1"/>
  <c r="S713" i="1"/>
  <c r="S712" i="1"/>
  <c r="S711" i="1"/>
  <c r="S710" i="1"/>
  <c r="S709" i="1"/>
  <c r="S708" i="1"/>
  <c r="L708" i="1"/>
  <c r="O708" i="1" s="1"/>
  <c r="J708" i="1"/>
  <c r="G708" i="1"/>
  <c r="S707" i="1"/>
  <c r="S706" i="1"/>
  <c r="S705" i="1"/>
  <c r="S704" i="1"/>
  <c r="S703" i="1"/>
  <c r="S702" i="1"/>
  <c r="S701" i="1"/>
  <c r="S700" i="1"/>
  <c r="S699" i="1"/>
  <c r="O699" i="1"/>
  <c r="L699" i="1"/>
  <c r="K699" i="1"/>
  <c r="J699" i="1"/>
  <c r="G699" i="1"/>
  <c r="S698" i="1"/>
  <c r="S697" i="1"/>
  <c r="S696" i="1"/>
  <c r="S695" i="1"/>
  <c r="S694" i="1"/>
  <c r="S693" i="1"/>
  <c r="S692" i="1"/>
  <c r="S691" i="1"/>
  <c r="S690" i="1"/>
  <c r="L690" i="1"/>
  <c r="O690" i="1" s="1"/>
  <c r="J690" i="1"/>
  <c r="G690" i="1"/>
  <c r="S689" i="1"/>
  <c r="S688" i="1"/>
  <c r="S687" i="1"/>
  <c r="S686" i="1"/>
  <c r="S685" i="1"/>
  <c r="S684" i="1"/>
  <c r="S683" i="1"/>
  <c r="S682" i="1"/>
  <c r="S681" i="1"/>
  <c r="O681" i="1"/>
  <c r="L681" i="1"/>
  <c r="K681" i="1"/>
  <c r="J681" i="1"/>
  <c r="G681" i="1"/>
  <c r="S680" i="1"/>
  <c r="S679" i="1"/>
  <c r="S678" i="1"/>
  <c r="S677" i="1"/>
  <c r="S676" i="1"/>
  <c r="S675" i="1"/>
  <c r="S674" i="1"/>
  <c r="S673" i="1"/>
  <c r="S672" i="1"/>
  <c r="L672" i="1"/>
  <c r="O672" i="1" s="1"/>
  <c r="J672" i="1"/>
  <c r="G672" i="1"/>
  <c r="S671" i="1"/>
  <c r="S670" i="1"/>
  <c r="S669" i="1"/>
  <c r="S668" i="1"/>
  <c r="S667" i="1"/>
  <c r="S666" i="1"/>
  <c r="S665" i="1"/>
  <c r="S664" i="1"/>
  <c r="S663" i="1"/>
  <c r="O663" i="1"/>
  <c r="L663" i="1"/>
  <c r="K663" i="1"/>
  <c r="J663" i="1"/>
  <c r="G663" i="1"/>
  <c r="S662" i="1"/>
  <c r="S661" i="1"/>
  <c r="S660" i="1"/>
  <c r="S659" i="1"/>
  <c r="S658" i="1"/>
  <c r="S657" i="1"/>
  <c r="S656" i="1"/>
  <c r="S655" i="1"/>
  <c r="S654" i="1"/>
  <c r="L654" i="1"/>
  <c r="O654" i="1" s="1"/>
  <c r="J654" i="1"/>
  <c r="G654" i="1"/>
  <c r="S653" i="1"/>
  <c r="S652" i="1"/>
  <c r="S651" i="1"/>
  <c r="S650" i="1"/>
  <c r="S649" i="1"/>
  <c r="S648" i="1"/>
  <c r="S647" i="1"/>
  <c r="S646" i="1"/>
  <c r="S645" i="1"/>
  <c r="O645" i="1"/>
  <c r="L645" i="1"/>
  <c r="K645" i="1"/>
  <c r="J645" i="1"/>
  <c r="G645" i="1"/>
  <c r="S644" i="1"/>
  <c r="S643" i="1"/>
  <c r="S642" i="1"/>
  <c r="S641" i="1"/>
  <c r="S640" i="1"/>
  <c r="S639" i="1"/>
  <c r="S638" i="1"/>
  <c r="S637" i="1"/>
  <c r="S636" i="1"/>
  <c r="L636" i="1"/>
  <c r="O636" i="1" s="1"/>
  <c r="J636" i="1"/>
  <c r="G636" i="1"/>
  <c r="S635" i="1"/>
  <c r="S634" i="1"/>
  <c r="S633" i="1"/>
  <c r="S632" i="1"/>
  <c r="S631" i="1"/>
  <c r="S630" i="1"/>
  <c r="S629" i="1"/>
  <c r="S628" i="1"/>
  <c r="S627" i="1"/>
  <c r="O627" i="1"/>
  <c r="L627" i="1"/>
  <c r="K627" i="1"/>
  <c r="J627" i="1"/>
  <c r="G627" i="1"/>
  <c r="S626" i="1"/>
  <c r="S625" i="1"/>
  <c r="S624" i="1"/>
  <c r="S623" i="1"/>
  <c r="S622" i="1"/>
  <c r="S621" i="1"/>
  <c r="S620" i="1"/>
  <c r="S619" i="1"/>
  <c r="S618" i="1"/>
  <c r="L618" i="1"/>
  <c r="O618" i="1" s="1"/>
  <c r="J618" i="1"/>
  <c r="G618" i="1"/>
  <c r="S617" i="1"/>
  <c r="S616" i="1"/>
  <c r="S615" i="1"/>
  <c r="S614" i="1"/>
  <c r="S613" i="1"/>
  <c r="S612" i="1"/>
  <c r="S611" i="1"/>
  <c r="S610" i="1"/>
  <c r="S609" i="1"/>
  <c r="O609" i="1"/>
  <c r="L609" i="1"/>
  <c r="K609" i="1"/>
  <c r="J609" i="1"/>
  <c r="G609" i="1"/>
  <c r="S608" i="1"/>
  <c r="S607" i="1"/>
  <c r="S606" i="1"/>
  <c r="S605" i="1"/>
  <c r="S604" i="1"/>
  <c r="S603" i="1"/>
  <c r="S602" i="1"/>
  <c r="S601" i="1"/>
  <c r="S600" i="1"/>
  <c r="L600" i="1"/>
  <c r="O600" i="1" s="1"/>
  <c r="J600" i="1"/>
  <c r="G600" i="1"/>
  <c r="S599" i="1"/>
  <c r="S598" i="1"/>
  <c r="S597" i="1"/>
  <c r="S596" i="1"/>
  <c r="S595" i="1"/>
  <c r="S594" i="1"/>
  <c r="S593" i="1"/>
  <c r="S592" i="1"/>
  <c r="S591" i="1"/>
  <c r="O591" i="1"/>
  <c r="L591" i="1"/>
  <c r="K591" i="1"/>
  <c r="J591" i="1"/>
  <c r="G591" i="1"/>
  <c r="A591" i="1"/>
  <c r="A600" i="1" s="1"/>
  <c r="A609" i="1" s="1"/>
  <c r="A618" i="1" s="1"/>
  <c r="A627" i="1" s="1"/>
  <c r="A636" i="1" s="1"/>
  <c r="S590" i="1"/>
  <c r="S589" i="1"/>
  <c r="S588" i="1"/>
  <c r="S587" i="1"/>
  <c r="S586" i="1"/>
  <c r="S585" i="1"/>
  <c r="S584" i="1"/>
  <c r="S583" i="1"/>
  <c r="S582" i="1"/>
  <c r="L582" i="1"/>
  <c r="O582" i="1" s="1"/>
  <c r="J582" i="1"/>
  <c r="G582" i="1"/>
  <c r="A582" i="1"/>
  <c r="B571" i="1"/>
  <c r="S567" i="1"/>
  <c r="S566" i="1"/>
  <c r="S565" i="1"/>
  <c r="S564" i="1"/>
  <c r="S563" i="1"/>
  <c r="S562" i="1"/>
  <c r="S561" i="1"/>
  <c r="S560" i="1"/>
  <c r="S559" i="1"/>
  <c r="K559" i="1"/>
  <c r="J559" i="1"/>
  <c r="G559" i="1"/>
  <c r="S558" i="1"/>
  <c r="S557" i="1"/>
  <c r="S556" i="1"/>
  <c r="J556" i="1"/>
  <c r="G556" i="1"/>
  <c r="S555" i="1"/>
  <c r="S554" i="1"/>
  <c r="S553" i="1"/>
  <c r="S552" i="1"/>
  <c r="S551" i="1"/>
  <c r="S550" i="1"/>
  <c r="J550" i="1"/>
  <c r="H550" i="1"/>
  <c r="G550" i="1"/>
  <c r="S549" i="1"/>
  <c r="S548" i="1"/>
  <c r="S547" i="1"/>
  <c r="J547" i="1"/>
  <c r="G547" i="1"/>
  <c r="S546" i="1"/>
  <c r="S545" i="1"/>
  <c r="S544" i="1"/>
  <c r="S543" i="1"/>
  <c r="S542" i="1"/>
  <c r="S541" i="1"/>
  <c r="K541" i="1"/>
  <c r="J541" i="1"/>
  <c r="G541" i="1"/>
  <c r="S540" i="1"/>
  <c r="S539" i="1"/>
  <c r="S538" i="1"/>
  <c r="J538" i="1"/>
  <c r="G538" i="1"/>
  <c r="S537" i="1"/>
  <c r="S536" i="1"/>
  <c r="S535" i="1"/>
  <c r="S534" i="1"/>
  <c r="S533" i="1"/>
  <c r="S532" i="1"/>
  <c r="J532" i="1"/>
  <c r="G532" i="1"/>
  <c r="S531" i="1"/>
  <c r="S530" i="1"/>
  <c r="S529" i="1"/>
  <c r="J529" i="1"/>
  <c r="G529" i="1"/>
  <c r="S528" i="1"/>
  <c r="S527" i="1"/>
  <c r="S526" i="1"/>
  <c r="S525" i="1"/>
  <c r="S524" i="1"/>
  <c r="S523" i="1"/>
  <c r="J523" i="1"/>
  <c r="H523" i="1"/>
  <c r="G523" i="1"/>
  <c r="S522" i="1"/>
  <c r="S521" i="1"/>
  <c r="S520" i="1"/>
  <c r="J520" i="1"/>
  <c r="G520" i="1"/>
  <c r="S519" i="1"/>
  <c r="S518" i="1"/>
  <c r="S517" i="1"/>
  <c r="S516" i="1"/>
  <c r="S515" i="1"/>
  <c r="S514" i="1"/>
  <c r="K514" i="1"/>
  <c r="J514" i="1"/>
  <c r="G514" i="1"/>
  <c r="F514" i="1"/>
  <c r="S513" i="1"/>
  <c r="S512" i="1"/>
  <c r="S511" i="1"/>
  <c r="J511" i="1"/>
  <c r="G511" i="1"/>
  <c r="S510" i="1"/>
  <c r="S509" i="1"/>
  <c r="S508" i="1"/>
  <c r="S507" i="1"/>
  <c r="S506" i="1"/>
  <c r="S505" i="1"/>
  <c r="K505" i="1"/>
  <c r="J505" i="1"/>
  <c r="F505" i="1"/>
  <c r="S504" i="1"/>
  <c r="S503" i="1"/>
  <c r="S502" i="1"/>
  <c r="J502" i="1"/>
  <c r="G502" i="1"/>
  <c r="S501" i="1"/>
  <c r="S500" i="1"/>
  <c r="S499" i="1"/>
  <c r="S498" i="1"/>
  <c r="S497" i="1"/>
  <c r="S496" i="1"/>
  <c r="K496" i="1"/>
  <c r="J496" i="1"/>
  <c r="G496" i="1"/>
  <c r="S495" i="1"/>
  <c r="S494" i="1"/>
  <c r="S493" i="1"/>
  <c r="J493" i="1"/>
  <c r="G493" i="1"/>
  <c r="S492" i="1"/>
  <c r="S491" i="1"/>
  <c r="S490" i="1"/>
  <c r="S489" i="1"/>
  <c r="S488" i="1"/>
  <c r="S487" i="1"/>
  <c r="L487" i="1"/>
  <c r="O487" i="1" s="1"/>
  <c r="K487" i="1"/>
  <c r="J487" i="1"/>
  <c r="G487" i="1"/>
  <c r="S486" i="1"/>
  <c r="S485" i="1"/>
  <c r="S484" i="1"/>
  <c r="J484" i="1"/>
  <c r="G484" i="1"/>
  <c r="S483" i="1"/>
  <c r="S482" i="1"/>
  <c r="S481" i="1"/>
  <c r="S480" i="1"/>
  <c r="S479" i="1"/>
  <c r="S478" i="1"/>
  <c r="K478" i="1"/>
  <c r="J478" i="1"/>
  <c r="G478" i="1"/>
  <c r="S477" i="1"/>
  <c r="S476" i="1"/>
  <c r="S475" i="1"/>
  <c r="J475" i="1"/>
  <c r="G475" i="1"/>
  <c r="S474" i="1"/>
  <c r="S473" i="1"/>
  <c r="S472" i="1"/>
  <c r="S471" i="1"/>
  <c r="S470" i="1"/>
  <c r="S469" i="1"/>
  <c r="K469" i="1"/>
  <c r="J469" i="1"/>
  <c r="G469" i="1"/>
  <c r="S468" i="1"/>
  <c r="S467" i="1"/>
  <c r="S466" i="1"/>
  <c r="J466" i="1"/>
  <c r="G466" i="1"/>
  <c r="S465" i="1"/>
  <c r="S464" i="1"/>
  <c r="S463" i="1"/>
  <c r="S462" i="1"/>
  <c r="S461" i="1"/>
  <c r="S460" i="1"/>
  <c r="L460" i="1"/>
  <c r="O460" i="1" s="1"/>
  <c r="K460" i="1"/>
  <c r="J460" i="1"/>
  <c r="G460" i="1"/>
  <c r="S459" i="1"/>
  <c r="S458" i="1"/>
  <c r="S457" i="1"/>
  <c r="J457" i="1"/>
  <c r="G457" i="1"/>
  <c r="S456" i="1"/>
  <c r="S455" i="1"/>
  <c r="S454" i="1"/>
  <c r="S453" i="1"/>
  <c r="S452" i="1"/>
  <c r="S451" i="1"/>
  <c r="K451" i="1"/>
  <c r="J451" i="1"/>
  <c r="G451" i="1"/>
  <c r="S450" i="1"/>
  <c r="S449" i="1"/>
  <c r="S448" i="1"/>
  <c r="J448" i="1"/>
  <c r="G448" i="1"/>
  <c r="S447" i="1"/>
  <c r="S446" i="1"/>
  <c r="S445" i="1"/>
  <c r="S444" i="1"/>
  <c r="S443" i="1"/>
  <c r="S442" i="1"/>
  <c r="K442" i="1"/>
  <c r="J442" i="1"/>
  <c r="G442" i="1"/>
  <c r="S441" i="1"/>
  <c r="S440" i="1"/>
  <c r="S439" i="1"/>
  <c r="J439" i="1"/>
  <c r="G439" i="1"/>
  <c r="S438" i="1"/>
  <c r="S437" i="1"/>
  <c r="S436" i="1"/>
  <c r="S435" i="1"/>
  <c r="S434" i="1"/>
  <c r="S433" i="1"/>
  <c r="L433" i="1"/>
  <c r="O433" i="1" s="1"/>
  <c r="K433" i="1"/>
  <c r="J433" i="1"/>
  <c r="G433" i="1"/>
  <c r="S432" i="1"/>
  <c r="S431" i="1"/>
  <c r="S430" i="1"/>
  <c r="J430" i="1"/>
  <c r="G430" i="1"/>
  <c r="S429" i="1"/>
  <c r="S428" i="1"/>
  <c r="S427" i="1"/>
  <c r="S426" i="1"/>
  <c r="S425" i="1"/>
  <c r="S424" i="1"/>
  <c r="K424" i="1"/>
  <c r="J424" i="1"/>
  <c r="G424" i="1"/>
  <c r="S423" i="1"/>
  <c r="S422" i="1"/>
  <c r="S421" i="1"/>
  <c r="J421" i="1"/>
  <c r="G421" i="1"/>
  <c r="S420" i="1"/>
  <c r="S419" i="1"/>
  <c r="S418" i="1"/>
  <c r="S417" i="1"/>
  <c r="S416" i="1"/>
  <c r="S415" i="1"/>
  <c r="K415" i="1"/>
  <c r="J415" i="1"/>
  <c r="G415" i="1"/>
  <c r="S414" i="1"/>
  <c r="S413" i="1"/>
  <c r="S412" i="1"/>
  <c r="J412" i="1"/>
  <c r="G412" i="1"/>
  <c r="S411" i="1"/>
  <c r="S410" i="1"/>
  <c r="S409" i="1"/>
  <c r="S408" i="1"/>
  <c r="S407" i="1"/>
  <c r="S406" i="1"/>
  <c r="K406" i="1"/>
  <c r="J406" i="1"/>
  <c r="G406" i="1"/>
  <c r="S405" i="1"/>
  <c r="S404" i="1"/>
  <c r="S403" i="1"/>
  <c r="J403" i="1"/>
  <c r="G403" i="1"/>
  <c r="S402" i="1"/>
  <c r="S401" i="1"/>
  <c r="S400" i="1"/>
  <c r="S399" i="1"/>
  <c r="S398" i="1"/>
  <c r="S397" i="1"/>
  <c r="K397" i="1"/>
  <c r="J397" i="1"/>
  <c r="G397" i="1"/>
  <c r="S396" i="1"/>
  <c r="S395" i="1"/>
  <c r="S394" i="1"/>
  <c r="J394" i="1"/>
  <c r="G394" i="1"/>
  <c r="S393" i="1"/>
  <c r="S392" i="1"/>
  <c r="S391" i="1"/>
  <c r="S390" i="1"/>
  <c r="S389" i="1"/>
  <c r="S388" i="1"/>
  <c r="K388" i="1"/>
  <c r="J388" i="1"/>
  <c r="G388" i="1"/>
  <c r="S387" i="1"/>
  <c r="S386" i="1"/>
  <c r="S385" i="1"/>
  <c r="J385" i="1"/>
  <c r="G385" i="1"/>
  <c r="S384" i="1"/>
  <c r="S383" i="1"/>
  <c r="S382" i="1"/>
  <c r="S381" i="1"/>
  <c r="S380" i="1"/>
  <c r="S379" i="1"/>
  <c r="O379" i="1"/>
  <c r="L379" i="1"/>
  <c r="K379" i="1"/>
  <c r="J379" i="1"/>
  <c r="G379" i="1"/>
  <c r="S378" i="1"/>
  <c r="S377" i="1"/>
  <c r="S376" i="1"/>
  <c r="J376" i="1"/>
  <c r="G376" i="1"/>
  <c r="S375" i="1"/>
  <c r="S374" i="1"/>
  <c r="S373" i="1"/>
  <c r="S372" i="1"/>
  <c r="S371" i="1"/>
  <c r="S370" i="1"/>
  <c r="K370" i="1"/>
  <c r="J370" i="1"/>
  <c r="G370" i="1"/>
  <c r="S369" i="1"/>
  <c r="S368" i="1"/>
  <c r="S367" i="1"/>
  <c r="J367" i="1"/>
  <c r="G367" i="1"/>
  <c r="S366" i="1"/>
  <c r="S365" i="1"/>
  <c r="S364" i="1"/>
  <c r="S363" i="1"/>
  <c r="S362" i="1"/>
  <c r="S361" i="1"/>
  <c r="K361" i="1"/>
  <c r="J361" i="1"/>
  <c r="G361" i="1"/>
  <c r="S360" i="1"/>
  <c r="S359" i="1"/>
  <c r="S358" i="1"/>
  <c r="J358" i="1"/>
  <c r="G358" i="1"/>
  <c r="S357" i="1"/>
  <c r="S356" i="1"/>
  <c r="S355" i="1"/>
  <c r="S354" i="1"/>
  <c r="S353" i="1"/>
  <c r="S352" i="1"/>
  <c r="L352" i="1"/>
  <c r="O352" i="1" s="1"/>
  <c r="K352" i="1"/>
  <c r="J352" i="1"/>
  <c r="G352" i="1"/>
  <c r="S351" i="1"/>
  <c r="S350" i="1"/>
  <c r="S349" i="1"/>
  <c r="J349" i="1"/>
  <c r="G349" i="1"/>
  <c r="S348" i="1"/>
  <c r="S347" i="1"/>
  <c r="S346" i="1"/>
  <c r="S345" i="1"/>
  <c r="S344" i="1"/>
  <c r="S343" i="1"/>
  <c r="K343" i="1"/>
  <c r="J343" i="1"/>
  <c r="G343" i="1"/>
  <c r="S342" i="1"/>
  <c r="S341" i="1"/>
  <c r="S340" i="1"/>
  <c r="J340" i="1"/>
  <c r="G340" i="1"/>
  <c r="S339" i="1"/>
  <c r="S338" i="1"/>
  <c r="S337" i="1"/>
  <c r="S336" i="1"/>
  <c r="S335" i="1"/>
  <c r="S334" i="1"/>
  <c r="K334" i="1"/>
  <c r="J334" i="1"/>
  <c r="G334" i="1"/>
  <c r="S333" i="1"/>
  <c r="S332" i="1"/>
  <c r="S331" i="1"/>
  <c r="J331" i="1"/>
  <c r="G331" i="1"/>
  <c r="S330" i="1"/>
  <c r="S329" i="1"/>
  <c r="S328" i="1"/>
  <c r="S327" i="1"/>
  <c r="S326" i="1"/>
  <c r="S325" i="1"/>
  <c r="K325" i="1"/>
  <c r="J325" i="1"/>
  <c r="G325" i="1"/>
  <c r="S324" i="1"/>
  <c r="S323" i="1"/>
  <c r="S322" i="1"/>
  <c r="J322" i="1"/>
  <c r="G322" i="1"/>
  <c r="S321" i="1"/>
  <c r="S320" i="1"/>
  <c r="S319" i="1"/>
  <c r="S318" i="1"/>
  <c r="S317" i="1"/>
  <c r="S316" i="1"/>
  <c r="K316" i="1"/>
  <c r="J316" i="1"/>
  <c r="G316" i="1"/>
  <c r="S315" i="1"/>
  <c r="S314" i="1"/>
  <c r="S313" i="1"/>
  <c r="J313" i="1"/>
  <c r="G313" i="1"/>
  <c r="S312" i="1"/>
  <c r="S311" i="1"/>
  <c r="S310" i="1"/>
  <c r="S309" i="1"/>
  <c r="S308" i="1"/>
  <c r="S307" i="1"/>
  <c r="K307" i="1"/>
  <c r="J307" i="1"/>
  <c r="G307" i="1"/>
  <c r="S306" i="1"/>
  <c r="S305" i="1"/>
  <c r="S304" i="1"/>
  <c r="J304" i="1"/>
  <c r="G304" i="1"/>
  <c r="S303" i="1"/>
  <c r="S302" i="1"/>
  <c r="S301" i="1"/>
  <c r="S300" i="1"/>
  <c r="S299" i="1"/>
  <c r="S298" i="1"/>
  <c r="L298" i="1"/>
  <c r="O298" i="1" s="1"/>
  <c r="K298" i="1"/>
  <c r="J298" i="1"/>
  <c r="G298" i="1"/>
  <c r="S297" i="1"/>
  <c r="S296" i="1"/>
  <c r="S295" i="1"/>
  <c r="J295" i="1"/>
  <c r="G295" i="1"/>
  <c r="S294" i="1"/>
  <c r="S293" i="1"/>
  <c r="S292" i="1"/>
  <c r="S291" i="1"/>
  <c r="S290" i="1"/>
  <c r="S289" i="1"/>
  <c r="K289" i="1"/>
  <c r="J289" i="1"/>
  <c r="G289" i="1"/>
  <c r="S288" i="1"/>
  <c r="S287" i="1"/>
  <c r="S286" i="1"/>
  <c r="J286" i="1"/>
  <c r="G286" i="1"/>
  <c r="S285" i="1"/>
  <c r="S284" i="1"/>
  <c r="S283" i="1"/>
  <c r="S282" i="1"/>
  <c r="S281" i="1"/>
  <c r="S280" i="1"/>
  <c r="K280" i="1"/>
  <c r="J280" i="1"/>
  <c r="G280" i="1"/>
  <c r="S279" i="1"/>
  <c r="S278" i="1"/>
  <c r="S277" i="1"/>
  <c r="J277" i="1"/>
  <c r="G277" i="1"/>
  <c r="S276" i="1"/>
  <c r="S275" i="1"/>
  <c r="S274" i="1"/>
  <c r="S273" i="1"/>
  <c r="S272" i="1"/>
  <c r="S271" i="1"/>
  <c r="O271" i="1"/>
  <c r="L271" i="1"/>
  <c r="K271" i="1"/>
  <c r="J271" i="1"/>
  <c r="G271" i="1"/>
  <c r="S270" i="1"/>
  <c r="S269" i="1"/>
  <c r="S268" i="1"/>
  <c r="J268" i="1"/>
  <c r="G268" i="1"/>
  <c r="S267" i="1"/>
  <c r="S266" i="1"/>
  <c r="S265" i="1"/>
  <c r="S264" i="1"/>
  <c r="S263" i="1"/>
  <c r="S262" i="1"/>
  <c r="K262" i="1"/>
  <c r="J262" i="1"/>
  <c r="G262" i="1"/>
  <c r="S261" i="1"/>
  <c r="S260" i="1"/>
  <c r="S259" i="1"/>
  <c r="J259" i="1"/>
  <c r="G259" i="1"/>
  <c r="S258" i="1"/>
  <c r="S257" i="1"/>
  <c r="S256" i="1"/>
  <c r="S255" i="1"/>
  <c r="S254" i="1"/>
  <c r="S253" i="1"/>
  <c r="K253" i="1"/>
  <c r="J253" i="1"/>
  <c r="G253" i="1"/>
  <c r="S252" i="1"/>
  <c r="S251" i="1"/>
  <c r="S250" i="1"/>
  <c r="J250" i="1"/>
  <c r="G250" i="1"/>
  <c r="S249" i="1"/>
  <c r="S248" i="1"/>
  <c r="S247" i="1"/>
  <c r="S246" i="1"/>
  <c r="S245" i="1"/>
  <c r="S244" i="1"/>
  <c r="L244" i="1"/>
  <c r="O244" i="1" s="1"/>
  <c r="K244" i="1"/>
  <c r="J244" i="1"/>
  <c r="G244" i="1"/>
  <c r="S243" i="1"/>
  <c r="S242" i="1"/>
  <c r="S241" i="1"/>
  <c r="J241" i="1"/>
  <c r="G241" i="1"/>
  <c r="S240" i="1"/>
  <c r="S239" i="1"/>
  <c r="S238" i="1"/>
  <c r="S237" i="1"/>
  <c r="S236" i="1"/>
  <c r="S235" i="1"/>
  <c r="K235" i="1"/>
  <c r="J235" i="1"/>
  <c r="G235" i="1"/>
  <c r="S234" i="1"/>
  <c r="S233" i="1"/>
  <c r="S232" i="1"/>
  <c r="J232" i="1"/>
  <c r="G232" i="1"/>
  <c r="S231" i="1"/>
  <c r="S230" i="1"/>
  <c r="S229" i="1"/>
  <c r="S228" i="1"/>
  <c r="S227" i="1"/>
  <c r="S226" i="1"/>
  <c r="K226" i="1"/>
  <c r="J226" i="1"/>
  <c r="G226" i="1"/>
  <c r="S225" i="1"/>
  <c r="S224" i="1"/>
  <c r="S223" i="1"/>
  <c r="J223" i="1"/>
  <c r="G223" i="1"/>
  <c r="S222" i="1"/>
  <c r="S221" i="1"/>
  <c r="S220" i="1"/>
  <c r="S219" i="1"/>
  <c r="S218" i="1"/>
  <c r="T217" i="1"/>
  <c r="L217" i="1" s="1"/>
  <c r="O217" i="1" s="1"/>
  <c r="S217" i="1"/>
  <c r="K217" i="1"/>
  <c r="J217" i="1"/>
  <c r="G217" i="1"/>
  <c r="S216" i="1"/>
  <c r="S215" i="1"/>
  <c r="S214" i="1"/>
  <c r="J214" i="1"/>
  <c r="G214" i="1"/>
  <c r="S213" i="1"/>
  <c r="S212" i="1"/>
  <c r="S211" i="1"/>
  <c r="S210" i="1"/>
  <c r="S209" i="1"/>
  <c r="S208" i="1"/>
  <c r="L208" i="1"/>
  <c r="O208" i="1" s="1"/>
  <c r="J208" i="1"/>
  <c r="H208" i="1"/>
  <c r="G208" i="1"/>
  <c r="S207" i="1"/>
  <c r="S206" i="1"/>
  <c r="S205" i="1"/>
  <c r="J205" i="1"/>
  <c r="G205" i="1"/>
  <c r="S204" i="1"/>
  <c r="S203" i="1"/>
  <c r="S202" i="1"/>
  <c r="S201" i="1"/>
  <c r="S200" i="1"/>
  <c r="S199" i="1"/>
  <c r="L199" i="1"/>
  <c r="O199" i="1" s="1"/>
  <c r="J199" i="1"/>
  <c r="G199" i="1"/>
  <c r="S198" i="1"/>
  <c r="S197" i="1"/>
  <c r="S196" i="1"/>
  <c r="J196" i="1"/>
  <c r="G196" i="1"/>
  <c r="S195" i="1"/>
  <c r="S194" i="1"/>
  <c r="S193" i="1"/>
  <c r="S192" i="1"/>
  <c r="S191" i="1"/>
  <c r="S190" i="1"/>
  <c r="K190" i="1"/>
  <c r="J190" i="1"/>
  <c r="G190" i="1"/>
  <c r="S189" i="1"/>
  <c r="S188" i="1"/>
  <c r="S187" i="1"/>
  <c r="S186" i="1"/>
  <c r="S185" i="1"/>
  <c r="S184" i="1"/>
  <c r="S183" i="1"/>
  <c r="S182" i="1"/>
  <c r="S181" i="1"/>
  <c r="K181" i="1"/>
  <c r="J181" i="1"/>
  <c r="G181" i="1"/>
  <c r="S180" i="1"/>
  <c r="S179" i="1"/>
  <c r="S178" i="1"/>
  <c r="S177" i="1"/>
  <c r="S176" i="1"/>
  <c r="S175" i="1"/>
  <c r="S174" i="1"/>
  <c r="S173" i="1"/>
  <c r="S172" i="1"/>
  <c r="K172" i="1"/>
  <c r="J172" i="1"/>
  <c r="G172" i="1"/>
  <c r="S171" i="1"/>
  <c r="S170" i="1"/>
  <c r="S169" i="1"/>
  <c r="S168" i="1"/>
  <c r="S167" i="1"/>
  <c r="S166" i="1"/>
  <c r="S165" i="1"/>
  <c r="S164" i="1"/>
  <c r="S163" i="1"/>
  <c r="K163" i="1"/>
  <c r="J163" i="1"/>
  <c r="G163" i="1"/>
  <c r="S162" i="1"/>
  <c r="S161" i="1"/>
  <c r="S160" i="1"/>
  <c r="S159" i="1"/>
  <c r="S158" i="1"/>
  <c r="S157" i="1"/>
  <c r="S156" i="1"/>
  <c r="S155" i="1"/>
  <c r="S154" i="1"/>
  <c r="K154" i="1"/>
  <c r="J154" i="1"/>
  <c r="G154" i="1"/>
  <c r="S153" i="1"/>
  <c r="S152" i="1"/>
  <c r="S151" i="1"/>
  <c r="S150" i="1"/>
  <c r="S149" i="1"/>
  <c r="S148" i="1"/>
  <c r="S147" i="1"/>
  <c r="S146" i="1"/>
  <c r="S145" i="1"/>
  <c r="K145" i="1"/>
  <c r="J145" i="1"/>
  <c r="G145" i="1"/>
  <c r="S144" i="1"/>
  <c r="S143" i="1"/>
  <c r="S142" i="1"/>
  <c r="S141" i="1"/>
  <c r="S140" i="1"/>
  <c r="S139" i="1"/>
  <c r="S138" i="1"/>
  <c r="S137" i="1"/>
  <c r="S136" i="1"/>
  <c r="K136" i="1"/>
  <c r="J136" i="1"/>
  <c r="G136" i="1"/>
  <c r="S135" i="1"/>
  <c r="S134" i="1"/>
  <c r="S133" i="1"/>
  <c r="S132" i="1"/>
  <c r="S131" i="1"/>
  <c r="S130" i="1"/>
  <c r="S129" i="1"/>
  <c r="S128" i="1"/>
  <c r="S127" i="1"/>
  <c r="K127" i="1"/>
  <c r="J127" i="1"/>
  <c r="G127" i="1"/>
  <c r="S126" i="1"/>
  <c r="S125" i="1"/>
  <c r="S124" i="1"/>
  <c r="S123" i="1"/>
  <c r="S122" i="1"/>
  <c r="S121" i="1"/>
  <c r="S120" i="1"/>
  <c r="S119" i="1"/>
  <c r="S118" i="1"/>
  <c r="K118" i="1"/>
  <c r="J118" i="1"/>
  <c r="G118" i="1"/>
  <c r="S117" i="1"/>
  <c r="S116" i="1"/>
  <c r="S115" i="1"/>
  <c r="S114" i="1"/>
  <c r="S113" i="1"/>
  <c r="S112" i="1"/>
  <c r="S111" i="1"/>
  <c r="S110" i="1"/>
  <c r="S109" i="1"/>
  <c r="L109" i="1"/>
  <c r="O109" i="1" s="1"/>
  <c r="K109" i="1"/>
  <c r="J109" i="1"/>
  <c r="G109" i="1"/>
  <c r="S108" i="1"/>
  <c r="S107" i="1"/>
  <c r="S106" i="1"/>
  <c r="S105" i="1"/>
  <c r="S104" i="1"/>
  <c r="S103" i="1"/>
  <c r="S102" i="1"/>
  <c r="S101" i="1"/>
  <c r="S100" i="1"/>
  <c r="J100" i="1"/>
  <c r="H100" i="1"/>
  <c r="G100" i="1"/>
  <c r="S99" i="1"/>
  <c r="S98" i="1"/>
  <c r="S97" i="1"/>
  <c r="S96" i="1"/>
  <c r="S95" i="1"/>
  <c r="S94" i="1"/>
  <c r="S93" i="1"/>
  <c r="S92" i="1"/>
  <c r="S91" i="1"/>
  <c r="O91" i="1"/>
  <c r="L91" i="1"/>
  <c r="K91" i="1"/>
  <c r="J91" i="1"/>
  <c r="G91" i="1"/>
  <c r="S90" i="1"/>
  <c r="S89" i="1"/>
  <c r="S88" i="1"/>
  <c r="S87" i="1"/>
  <c r="S86" i="1"/>
  <c r="S85" i="1"/>
  <c r="S84" i="1"/>
  <c r="S83" i="1"/>
  <c r="S82" i="1"/>
  <c r="J82" i="1"/>
  <c r="H82" i="1"/>
  <c r="G82" i="1"/>
  <c r="S81" i="1"/>
  <c r="S80" i="1"/>
  <c r="S79" i="1"/>
  <c r="S78" i="1"/>
  <c r="S77" i="1"/>
  <c r="S76" i="1"/>
  <c r="S75" i="1"/>
  <c r="S74" i="1"/>
  <c r="S73" i="1"/>
  <c r="L73" i="1"/>
  <c r="O73" i="1" s="1"/>
  <c r="K73" i="1"/>
  <c r="J73" i="1"/>
  <c r="G73" i="1"/>
  <c r="S72" i="1"/>
  <c r="S71" i="1"/>
  <c r="S70" i="1"/>
  <c r="S69" i="1"/>
  <c r="S68" i="1"/>
  <c r="S67" i="1"/>
  <c r="S66" i="1"/>
  <c r="S65" i="1"/>
  <c r="S64" i="1"/>
  <c r="J64" i="1"/>
  <c r="G64" i="1"/>
  <c r="S63" i="1"/>
  <c r="S62" i="1"/>
  <c r="S61" i="1"/>
  <c r="S60" i="1"/>
  <c r="S59" i="1"/>
  <c r="S58" i="1"/>
  <c r="S57" i="1"/>
  <c r="S56" i="1"/>
  <c r="S55" i="1"/>
  <c r="L55" i="1"/>
  <c r="O55" i="1" s="1"/>
  <c r="K55" i="1"/>
  <c r="J55" i="1"/>
  <c r="H55" i="1"/>
  <c r="M55" i="1" s="1"/>
  <c r="N55" i="1" s="1"/>
  <c r="G55" i="1"/>
  <c r="S54" i="1"/>
  <c r="S53" i="1"/>
  <c r="S52" i="1"/>
  <c r="S51" i="1"/>
  <c r="S50" i="1"/>
  <c r="S49" i="1"/>
  <c r="S48" i="1"/>
  <c r="S47" i="1"/>
  <c r="S46" i="1"/>
  <c r="J46" i="1"/>
  <c r="H46" i="1"/>
  <c r="G46" i="1"/>
  <c r="S45" i="1"/>
  <c r="S44" i="1"/>
  <c r="S43" i="1"/>
  <c r="S42" i="1"/>
  <c r="S41" i="1"/>
  <c r="S40" i="1"/>
  <c r="S39" i="1"/>
  <c r="S38" i="1"/>
  <c r="S37" i="1"/>
  <c r="L37" i="1"/>
  <c r="O37" i="1" s="1"/>
  <c r="K37" i="1"/>
  <c r="J37" i="1"/>
  <c r="G37" i="1"/>
  <c r="S36" i="1"/>
  <c r="S35" i="1"/>
  <c r="S34" i="1"/>
  <c r="S33" i="1"/>
  <c r="S32" i="1"/>
  <c r="S31" i="1"/>
  <c r="S30" i="1"/>
  <c r="S29" i="1"/>
  <c r="S28" i="1"/>
  <c r="J28" i="1"/>
  <c r="G28" i="1"/>
  <c r="S27" i="1"/>
  <c r="S26" i="1"/>
  <c r="S25" i="1"/>
  <c r="S24" i="1"/>
  <c r="S23" i="1"/>
  <c r="S22" i="1"/>
  <c r="S21" i="1"/>
  <c r="S20" i="1"/>
  <c r="S19" i="1"/>
  <c r="O19" i="1"/>
  <c r="L19" i="1"/>
  <c r="K19" i="1"/>
  <c r="J19" i="1"/>
  <c r="H19" i="1"/>
  <c r="M19" i="1" s="1"/>
  <c r="N19" i="1" s="1"/>
  <c r="G19" i="1"/>
  <c r="A19" i="1"/>
  <c r="A28" i="1" s="1"/>
  <c r="A37" i="1" s="1"/>
  <c r="A46" i="1" s="1"/>
  <c r="A55" i="1" s="1"/>
  <c r="A64" i="1" s="1"/>
  <c r="A73" i="1" s="1"/>
  <c r="A82" i="1" s="1"/>
  <c r="A91" i="1" s="1"/>
  <c r="A100" i="1" s="1"/>
  <c r="A109" i="1" s="1"/>
  <c r="A118" i="1" s="1"/>
  <c r="A127" i="1" s="1"/>
  <c r="A136" i="1" s="1"/>
  <c r="A145" i="1" s="1"/>
  <c r="A154" i="1" s="1"/>
  <c r="A163" i="1" s="1"/>
  <c r="A172" i="1" s="1"/>
  <c r="A181" i="1" s="1"/>
  <c r="A190" i="1" s="1"/>
  <c r="A199" i="1" s="1"/>
  <c r="A208" i="1" s="1"/>
  <c r="A217" i="1" s="1"/>
  <c r="A226" i="1" s="1"/>
  <c r="A235" i="1" s="1"/>
  <c r="A244" i="1" s="1"/>
  <c r="A253" i="1" s="1"/>
  <c r="A262" i="1" s="1"/>
  <c r="A271" i="1" s="1"/>
  <c r="A280" i="1" s="1"/>
  <c r="A289" i="1" s="1"/>
  <c r="A298" i="1" s="1"/>
  <c r="A307" i="1" s="1"/>
  <c r="A316" i="1" s="1"/>
  <c r="A325" i="1" s="1"/>
  <c r="A334" i="1" s="1"/>
  <c r="A343" i="1" s="1"/>
  <c r="A352" i="1" s="1"/>
  <c r="A361" i="1" s="1"/>
  <c r="A370" i="1" s="1"/>
  <c r="A379" i="1" s="1"/>
  <c r="A388" i="1" s="1"/>
  <c r="A397" i="1" s="1"/>
  <c r="A406" i="1" s="1"/>
  <c r="A415" i="1" s="1"/>
  <c r="A424" i="1" s="1"/>
  <c r="A433" i="1" s="1"/>
  <c r="A442" i="1" s="1"/>
  <c r="A451" i="1" s="1"/>
  <c r="A460" i="1" s="1"/>
  <c r="A469" i="1" s="1"/>
  <c r="A478" i="1" s="1"/>
  <c r="A487" i="1" s="1"/>
  <c r="A496" i="1" s="1"/>
  <c r="A505" i="1" s="1"/>
  <c r="A514" i="1" s="1"/>
  <c r="A523" i="1" s="1"/>
  <c r="A532" i="1" s="1"/>
  <c r="A541" i="1" s="1"/>
  <c r="A550" i="1" s="1"/>
  <c r="S18" i="1"/>
  <c r="S17" i="1"/>
  <c r="S16" i="1"/>
  <c r="S15" i="1"/>
  <c r="S14" i="1"/>
  <c r="S13" i="1"/>
  <c r="S12" i="1"/>
  <c r="S11" i="1"/>
  <c r="S10" i="1"/>
  <c r="J10" i="1"/>
  <c r="J568" i="1" s="1"/>
  <c r="H10" i="1"/>
  <c r="G10" i="1"/>
  <c r="N9" i="1"/>
  <c r="B578" i="1" s="1"/>
  <c r="M9" i="1"/>
  <c r="B574" i="1" s="1"/>
  <c r="L9" i="1"/>
  <c r="L406" i="1" s="1"/>
  <c r="O406" i="1" s="1"/>
  <c r="K9" i="1"/>
  <c r="K708" i="1" s="1"/>
  <c r="H9" i="1"/>
  <c r="H532" i="1" s="1"/>
  <c r="R8" i="1"/>
  <c r="S8" i="1" s="1"/>
  <c r="T8" i="1" s="1"/>
  <c r="Q8" i="1"/>
  <c r="A1" i="1"/>
  <c r="J726" i="1" l="1"/>
  <c r="P571" i="1"/>
  <c r="Q571" i="1" s="1"/>
  <c r="A717" i="1"/>
  <c r="A645" i="1"/>
  <c r="A654" i="1" s="1"/>
  <c r="A663" i="1" s="1"/>
  <c r="A672" i="1" s="1"/>
  <c r="A681" i="1" s="1"/>
  <c r="A690" i="1" s="1"/>
  <c r="A699" i="1" s="1"/>
  <c r="A708" i="1" s="1"/>
  <c r="M100" i="1"/>
  <c r="N100" i="1" s="1"/>
  <c r="M523" i="1"/>
  <c r="N523" i="1" s="1"/>
  <c r="H64" i="1"/>
  <c r="H199" i="1"/>
  <c r="M199" i="1" s="1"/>
  <c r="N199" i="1" s="1"/>
  <c r="G568" i="1"/>
  <c r="H496" i="1"/>
  <c r="M496" i="1" s="1"/>
  <c r="N496" i="1" s="1"/>
  <c r="H469" i="1"/>
  <c r="H442" i="1"/>
  <c r="H415" i="1"/>
  <c r="H388" i="1"/>
  <c r="H361" i="1"/>
  <c r="M361" i="1" s="1"/>
  <c r="N361" i="1" s="1"/>
  <c r="H334" i="1"/>
  <c r="M334" i="1" s="1"/>
  <c r="N334" i="1" s="1"/>
  <c r="H307" i="1"/>
  <c r="M307" i="1" s="1"/>
  <c r="N307" i="1" s="1"/>
  <c r="H280" i="1"/>
  <c r="M280" i="1" s="1"/>
  <c r="N280" i="1" s="1"/>
  <c r="H253" i="1"/>
  <c r="M253" i="1" s="1"/>
  <c r="N253" i="1" s="1"/>
  <c r="H226" i="1"/>
  <c r="M226" i="1" s="1"/>
  <c r="N226" i="1" s="1"/>
  <c r="H708" i="1"/>
  <c r="M708" i="1" s="1"/>
  <c r="N708" i="1" s="1"/>
  <c r="H690" i="1"/>
  <c r="M690" i="1" s="1"/>
  <c r="N690" i="1" s="1"/>
  <c r="H672" i="1"/>
  <c r="H654" i="1"/>
  <c r="H636" i="1"/>
  <c r="H618" i="1"/>
  <c r="H600" i="1"/>
  <c r="H582" i="1"/>
  <c r="H559" i="1"/>
  <c r="M559" i="1" s="1"/>
  <c r="N559" i="1" s="1"/>
  <c r="H181" i="1"/>
  <c r="M181" i="1" s="1"/>
  <c r="N181" i="1" s="1"/>
  <c r="H163" i="1"/>
  <c r="M163" i="1" s="1"/>
  <c r="N163" i="1" s="1"/>
  <c r="H145" i="1"/>
  <c r="M145" i="1" s="1"/>
  <c r="N145" i="1" s="1"/>
  <c r="H127" i="1"/>
  <c r="M127" i="1" s="1"/>
  <c r="N127" i="1" s="1"/>
  <c r="H478" i="1"/>
  <c r="M478" i="1" s="1"/>
  <c r="N478" i="1" s="1"/>
  <c r="H451" i="1"/>
  <c r="H424" i="1"/>
  <c r="H397" i="1"/>
  <c r="M397" i="1" s="1"/>
  <c r="N397" i="1" s="1"/>
  <c r="H370" i="1"/>
  <c r="M370" i="1" s="1"/>
  <c r="N370" i="1" s="1"/>
  <c r="H343" i="1"/>
  <c r="M343" i="1" s="1"/>
  <c r="N343" i="1" s="1"/>
  <c r="H316" i="1"/>
  <c r="M316" i="1" s="1"/>
  <c r="N316" i="1" s="1"/>
  <c r="H289" i="1"/>
  <c r="M289" i="1" s="1"/>
  <c r="N289" i="1" s="1"/>
  <c r="H262" i="1"/>
  <c r="M262" i="1" s="1"/>
  <c r="N262" i="1" s="1"/>
  <c r="H235" i="1"/>
  <c r="M235" i="1" s="1"/>
  <c r="N235" i="1" s="1"/>
  <c r="H109" i="1"/>
  <c r="H91" i="1"/>
  <c r="M91" i="1" s="1"/>
  <c r="N91" i="1" s="1"/>
  <c r="H73" i="1"/>
  <c r="M73" i="1" s="1"/>
  <c r="N73" i="1" s="1"/>
  <c r="H541" i="1"/>
  <c r="H514" i="1"/>
  <c r="H717" i="1"/>
  <c r="M717" i="1" s="1"/>
  <c r="N717" i="1" s="1"/>
  <c r="H699" i="1"/>
  <c r="M699" i="1" s="1"/>
  <c r="N699" i="1" s="1"/>
  <c r="H681" i="1"/>
  <c r="M681" i="1" s="1"/>
  <c r="N681" i="1" s="1"/>
  <c r="H663" i="1"/>
  <c r="M663" i="1" s="1"/>
  <c r="N663" i="1" s="1"/>
  <c r="H645" i="1"/>
  <c r="M645" i="1" s="1"/>
  <c r="N645" i="1" s="1"/>
  <c r="H627" i="1"/>
  <c r="M627" i="1" s="1"/>
  <c r="N627" i="1" s="1"/>
  <c r="H609" i="1"/>
  <c r="M609" i="1" s="1"/>
  <c r="N609" i="1" s="1"/>
  <c r="H591" i="1"/>
  <c r="M591" i="1" s="1"/>
  <c r="N591" i="1" s="1"/>
  <c r="B570" i="1"/>
  <c r="H487" i="1"/>
  <c r="M487" i="1" s="1"/>
  <c r="N487" i="1" s="1"/>
  <c r="H460" i="1"/>
  <c r="M460" i="1" s="1"/>
  <c r="N460" i="1" s="1"/>
  <c r="H433" i="1"/>
  <c r="M433" i="1" s="1"/>
  <c r="N433" i="1" s="1"/>
  <c r="H406" i="1"/>
  <c r="M406" i="1" s="1"/>
  <c r="N406" i="1" s="1"/>
  <c r="H379" i="1"/>
  <c r="M379" i="1" s="1"/>
  <c r="N379" i="1" s="1"/>
  <c r="H352" i="1"/>
  <c r="M352" i="1" s="1"/>
  <c r="N352" i="1" s="1"/>
  <c r="H325" i="1"/>
  <c r="H298" i="1"/>
  <c r="M298" i="1" s="1"/>
  <c r="N298" i="1" s="1"/>
  <c r="H271" i="1"/>
  <c r="M271" i="1" s="1"/>
  <c r="N271" i="1" s="1"/>
  <c r="H244" i="1"/>
  <c r="M244" i="1" s="1"/>
  <c r="N244" i="1" s="1"/>
  <c r="H217" i="1"/>
  <c r="M217" i="1" s="1"/>
  <c r="N217" i="1" s="1"/>
  <c r="H190" i="1"/>
  <c r="M190" i="1" s="1"/>
  <c r="N190" i="1" s="1"/>
  <c r="H172" i="1"/>
  <c r="M172" i="1" s="1"/>
  <c r="N172" i="1" s="1"/>
  <c r="H154" i="1"/>
  <c r="H136" i="1"/>
  <c r="H118" i="1"/>
  <c r="H28" i="1"/>
  <c r="H505" i="1"/>
  <c r="G505" i="1"/>
  <c r="M82" i="1"/>
  <c r="N82" i="1" s="1"/>
  <c r="M208" i="1"/>
  <c r="N208" i="1" s="1"/>
  <c r="L532" i="1"/>
  <c r="O532" i="1" s="1"/>
  <c r="L451" i="1"/>
  <c r="O451" i="1" s="1"/>
  <c r="L397" i="1"/>
  <c r="O397" i="1" s="1"/>
  <c r="L316" i="1"/>
  <c r="O316" i="1" s="1"/>
  <c r="L235" i="1"/>
  <c r="O235" i="1" s="1"/>
  <c r="L559" i="1"/>
  <c r="O559" i="1" s="1"/>
  <c r="L505" i="1"/>
  <c r="O505" i="1" s="1"/>
  <c r="L181" i="1"/>
  <c r="O181" i="1" s="1"/>
  <c r="L163" i="1"/>
  <c r="O163" i="1" s="1"/>
  <c r="L145" i="1"/>
  <c r="O145" i="1" s="1"/>
  <c r="L127" i="1"/>
  <c r="O127" i="1" s="1"/>
  <c r="B572" i="1"/>
  <c r="L478" i="1"/>
  <c r="O478" i="1" s="1"/>
  <c r="L424" i="1"/>
  <c r="O424" i="1" s="1"/>
  <c r="L370" i="1"/>
  <c r="O370" i="1" s="1"/>
  <c r="L343" i="1"/>
  <c r="O343" i="1" s="1"/>
  <c r="L289" i="1"/>
  <c r="O289" i="1" s="1"/>
  <c r="L262" i="1"/>
  <c r="O262" i="1" s="1"/>
  <c r="L541" i="1"/>
  <c r="O541" i="1" s="1"/>
  <c r="L514" i="1"/>
  <c r="O514" i="1" s="1"/>
  <c r="L190" i="1"/>
  <c r="O190" i="1" s="1"/>
  <c r="L172" i="1"/>
  <c r="O172" i="1" s="1"/>
  <c r="L154" i="1"/>
  <c r="O154" i="1" s="1"/>
  <c r="L136" i="1"/>
  <c r="O136" i="1" s="1"/>
  <c r="L118" i="1"/>
  <c r="O118" i="1" s="1"/>
  <c r="L550" i="1"/>
  <c r="O550" i="1" s="1"/>
  <c r="L523" i="1"/>
  <c r="O523" i="1" s="1"/>
  <c r="L100" i="1"/>
  <c r="O100" i="1" s="1"/>
  <c r="L82" i="1"/>
  <c r="O82" i="1" s="1"/>
  <c r="L64" i="1"/>
  <c r="O64" i="1" s="1"/>
  <c r="L46" i="1"/>
  <c r="O46" i="1" s="1"/>
  <c r="L28" i="1"/>
  <c r="O28" i="1" s="1"/>
  <c r="L10" i="1"/>
  <c r="O10" i="1" s="1"/>
  <c r="L496" i="1"/>
  <c r="O496" i="1" s="1"/>
  <c r="L469" i="1"/>
  <c r="O469" i="1" s="1"/>
  <c r="L442" i="1"/>
  <c r="O442" i="1" s="1"/>
  <c r="L415" i="1"/>
  <c r="O415" i="1" s="1"/>
  <c r="L388" i="1"/>
  <c r="O388" i="1" s="1"/>
  <c r="L361" i="1"/>
  <c r="O361" i="1" s="1"/>
  <c r="L334" i="1"/>
  <c r="O334" i="1" s="1"/>
  <c r="L307" i="1"/>
  <c r="O307" i="1" s="1"/>
  <c r="L280" i="1"/>
  <c r="O280" i="1" s="1"/>
  <c r="L253" i="1"/>
  <c r="O253" i="1" s="1"/>
  <c r="L226" i="1"/>
  <c r="O226" i="1" s="1"/>
  <c r="H37" i="1"/>
  <c r="M37" i="1" s="1"/>
  <c r="N37" i="1" s="1"/>
  <c r="L325" i="1"/>
  <c r="O325" i="1" s="1"/>
  <c r="K10" i="1"/>
  <c r="M10" i="1" s="1"/>
  <c r="N10" i="1" s="1"/>
  <c r="K28" i="1"/>
  <c r="K46" i="1"/>
  <c r="M46" i="1" s="1"/>
  <c r="N46" i="1" s="1"/>
  <c r="K64" i="1"/>
  <c r="K82" i="1"/>
  <c r="K100" i="1"/>
  <c r="K523" i="1"/>
  <c r="K550" i="1"/>
  <c r="K208" i="1"/>
  <c r="K532" i="1"/>
  <c r="M532" i="1" s="1"/>
  <c r="N532" i="1" s="1"/>
  <c r="K199" i="1"/>
  <c r="K582" i="1"/>
  <c r="K600" i="1"/>
  <c r="K618" i="1"/>
  <c r="K636" i="1"/>
  <c r="K654" i="1"/>
  <c r="K672" i="1"/>
  <c r="K690" i="1"/>
  <c r="G726" i="1" l="1"/>
  <c r="P570" i="1"/>
  <c r="Q570" i="1" s="1"/>
  <c r="M550" i="1"/>
  <c r="N550" i="1" s="1"/>
  <c r="M325" i="1"/>
  <c r="N325" i="1" s="1"/>
  <c r="M582" i="1"/>
  <c r="N582" i="1" s="1"/>
  <c r="M28" i="1"/>
  <c r="N28" i="1" s="1"/>
  <c r="N568" i="1" s="1"/>
  <c r="M618" i="1"/>
  <c r="N618" i="1" s="1"/>
  <c r="M388" i="1"/>
  <c r="N388" i="1" s="1"/>
  <c r="M109" i="1"/>
  <c r="N109" i="1" s="1"/>
  <c r="H111" i="1"/>
  <c r="M64" i="1"/>
  <c r="N64" i="1" s="1"/>
  <c r="O568" i="1"/>
  <c r="M505" i="1"/>
  <c r="N505" i="1" s="1"/>
  <c r="M600" i="1"/>
  <c r="N600" i="1" s="1"/>
  <c r="M118" i="1"/>
  <c r="N118" i="1" s="1"/>
  <c r="M636" i="1"/>
  <c r="N636" i="1" s="1"/>
  <c r="M136" i="1"/>
  <c r="N136" i="1" s="1"/>
  <c r="M514" i="1"/>
  <c r="N514" i="1" s="1"/>
  <c r="M424" i="1"/>
  <c r="N424" i="1" s="1"/>
  <c r="M654" i="1"/>
  <c r="N654" i="1" s="1"/>
  <c r="M442" i="1"/>
  <c r="N442" i="1" s="1"/>
  <c r="M415" i="1"/>
  <c r="N415" i="1" s="1"/>
  <c r="M154" i="1"/>
  <c r="N154" i="1" s="1"/>
  <c r="M541" i="1"/>
  <c r="N541" i="1" s="1"/>
  <c r="M451" i="1"/>
  <c r="N451" i="1" s="1"/>
  <c r="M672" i="1"/>
  <c r="N672" i="1" s="1"/>
  <c r="M469" i="1"/>
  <c r="N469" i="1" s="1"/>
  <c r="N726" i="1" l="1"/>
  <c r="O726" i="1"/>
  <c r="P572" i="1"/>
  <c r="Q572" i="1" s="1"/>
  <c r="P573" i="1" s="1"/>
  <c r="P574" i="1" s="1"/>
  <c r="P576" i="1" s="1"/>
  <c r="P578" i="1" s="1"/>
  <c r="P580" i="1" s="1"/>
  <c r="P728" i="1" s="1"/>
  <c r="N4" i="1" s="1"/>
</calcChain>
</file>

<file path=xl/sharedStrings.xml><?xml version="1.0" encoding="utf-8"?>
<sst xmlns="http://schemas.openxmlformats.org/spreadsheetml/2006/main" count="338" uniqueCount="132">
  <si>
    <t>Ð²Þì²ðÎ  ÂÆì 1</t>
  </si>
  <si>
    <t xml:space="preserve">Օդափոխություն  </t>
  </si>
  <si>
    <t>Ñ³½. ¹ñ</t>
  </si>
  <si>
    <t>ØÇ³íáñÇ ³ñÅ»ùÁ</t>
  </si>
  <si>
    <t xml:space="preserve">ÀÝ¹Ñ³ÝáõñÁ  </t>
  </si>
  <si>
    <t xml:space="preserve">²ßË-ñÇ ¨ </t>
  </si>
  <si>
    <t xml:space="preserve"> ÙÇ³í</t>
  </si>
  <si>
    <t>ù³Ý³Ï</t>
  </si>
  <si>
    <t xml:space="preserve">²ßË³ï³-ï³ñáõÃÛáõÝ        </t>
  </si>
  <si>
    <t xml:space="preserve">²ßË³ï³- í³ñÓ  </t>
  </si>
  <si>
    <t xml:space="preserve">Ø»ù»Ý³Ý»ñÇ ß³Ñ³ -·áñÍáõÙ </t>
  </si>
  <si>
    <t>ÜÛáõÃ</t>
  </si>
  <si>
    <t>ÀÝ¹³Ù»ÝÁ</t>
  </si>
  <si>
    <t>ÜÛáõÃ»ñ</t>
  </si>
  <si>
    <t>Ð/Ð</t>
  </si>
  <si>
    <t>Í³Ëë»ñÇ ßÇýñÁ</t>
  </si>
  <si>
    <t xml:space="preserve"> ²ßË³ï³ÝùÝ»ñÇ ³Ýí³ÝáõÙÁ</t>
  </si>
  <si>
    <t>â³÷.</t>
  </si>
  <si>
    <t>Ù³ñ¹/               Å³Ù</t>
  </si>
  <si>
    <t>ÁÝ¹Ñ.             Ù/Å</t>
  </si>
  <si>
    <t xml:space="preserve"> Ñ³½.    ¹ñ³Ù</t>
  </si>
  <si>
    <t>éáõµ.</t>
  </si>
  <si>
    <t>ÁÝ¹Ñ.     éáõµ.</t>
  </si>
  <si>
    <t>ÁÝ¹Ñ³-Ýáõñ Ñ.¹.</t>
  </si>
  <si>
    <t>²Ýí³ÝáõÙÁ</t>
  </si>
  <si>
    <t>â³÷. ÙÇ³íáñ</t>
  </si>
  <si>
    <t>Ì³ËëÁ</t>
  </si>
  <si>
    <t>ÀÝ¹Ñ. Í³ËëÁ</t>
  </si>
  <si>
    <t>ØÇ³í. ³ñÅ»ùÁ</t>
  </si>
  <si>
    <t>7°</t>
  </si>
  <si>
    <t>9°</t>
  </si>
  <si>
    <t xml:space="preserve">20-792 </t>
  </si>
  <si>
    <t>Â³ñÙ û¹Ç Ý»ñ³ÍÙ³Ý VRF Ý»ñùÇÝ µÉáÏ È=1680Ù3/Å  P=170ä³  Ü-1</t>
  </si>
  <si>
    <t>Ñ³ï</t>
  </si>
  <si>
    <t>Â³ñÙ û¹Ç Ý»ñ³ÍÙ³Ý VRF Ý»ñùÇÝ µÉáÏ È=1100Ù3/Å  P=160ä³  Ü-2</t>
  </si>
  <si>
    <t xml:space="preserve">20-780 </t>
  </si>
  <si>
    <r>
      <t>VRF û¹áñ³ÏÇãÇ  ³ñï³ùÇÝ µÉáÏ 990x780x1690Ñ  Q</t>
    </r>
    <r>
      <rPr>
        <sz val="8"/>
        <rFont val="Arial Armenian"/>
        <family val="2"/>
      </rPr>
      <t>C</t>
    </r>
    <r>
      <rPr>
        <sz val="9"/>
        <rFont val="Arial Armenian"/>
        <family val="2"/>
      </rPr>
      <t>=33,5Ïíï,   QÑ=37,5Ïíï N =10,4KW, 3P--380V</t>
    </r>
  </si>
  <si>
    <t xml:space="preserve">18-76       </t>
  </si>
  <si>
    <t>Î³Ý³É³ÛÇÝ ¾É»Ïïñ³Ï³Ý ï³ù³óáõóÇãÇ ï»Õ³¹ñáõÙ 600x350,  12Ïíï</t>
  </si>
  <si>
    <t>Î³Ý³É³ÛÇÝ ¾É»Ïïñ³Ï³Ý ï³ù³óáõóÇãÇ ï»Õ³¹ñáõÙ 500x300,  7,5Ïíï</t>
  </si>
  <si>
    <t xml:space="preserve">20-764              </t>
  </si>
  <si>
    <t>ú¹Ç ½ïÇã Ï³ë»ï³ÛÇÝ  600x350 G7</t>
  </si>
  <si>
    <t>ú¹Ç ½ïÇã Ï³ë»ï³ÛÇÝ  500x300 G7</t>
  </si>
  <si>
    <t>20-735       22-1</t>
  </si>
  <si>
    <t>ú¹³ÙÕÇã Ï³Ý³É³ÛÇÝ L=420ËÙ/Å³Ù   P=140ä³</t>
  </si>
  <si>
    <t>ú¹³ÙÕÇã Ï³Ý³É³ÛÇÝ L=840ËÙ/Å³Ù   P=170ä³</t>
  </si>
  <si>
    <t>ú¹³ÙÕÇã ï³ÝÇù³ÛÇÝ L=1180ËÙ/Å³Ù   P=160ä³</t>
  </si>
  <si>
    <t>ú¹³ÙÕÇã Ï³Ý³É³ÛÇÝ L=200ËÙ/Å³Ù   P=140ä³</t>
  </si>
  <si>
    <t>ú¹³ÙÕÇã Ï³Ý³É³ÛÇÝ L=205ËÙ/Å³Ù   P=120ä³</t>
  </si>
  <si>
    <t>ú¹³ÙÕÇã Ï³Ý³É³ÛÇÝ L=175ËÙ/Å³Ù   P=100ä³</t>
  </si>
  <si>
    <t xml:space="preserve">20-735       </t>
  </si>
  <si>
    <t>ú¹³ÙÕÇã Ï³Ý³É³ÛÇÝ L=50ËÙ/Å³Ù   P=80ä³</t>
  </si>
  <si>
    <t>ú¹³ÙÕÇã Ï³Ý³É³ÛÇÝ L=50ËÙ/Å³Ù   P=110ä³</t>
  </si>
  <si>
    <t xml:space="preserve">20-645        </t>
  </si>
  <si>
    <t xml:space="preserve">²ÕÙÏ³ËÉ³óáõóÇã  600x200ÙÙ  È=800ÙÙ </t>
  </si>
  <si>
    <t>³ÕÙÏ³ËÉ³óáõóÇã</t>
  </si>
  <si>
    <t xml:space="preserve">²ÕÙÏ³ËÉ³óáõóÇã 400x200ÙÙ  È=600ÙÙ </t>
  </si>
  <si>
    <t xml:space="preserve">20-616       </t>
  </si>
  <si>
    <t xml:space="preserve">²ÕÙÏ³ËÉ³óáõóÇã ö300ÙÙ  È=600ÙÙ </t>
  </si>
  <si>
    <t xml:space="preserve">²ÕÙÏ³ËÉ³óáõóÇã ö200ÙÙ  È=600ÙÙ </t>
  </si>
  <si>
    <t xml:space="preserve">²ÕÙÏ³ËÉ³óáõóÇã ö160ÙÙ  È=600ÙÙ </t>
  </si>
  <si>
    <t xml:space="preserve">20-409      </t>
  </si>
  <si>
    <t>Ö³Õ³ß³ñ ³ñï³ùÇÝ. 1000х400ÙÙ</t>
  </si>
  <si>
    <t>Ó³Õ³ß³ñ</t>
  </si>
  <si>
    <t>Ö³Õ³ß³ñ ³ñï³ùÇÝ. 500х350ÙÙ</t>
  </si>
  <si>
    <t>Ö³Õ³ß³ñ ³ñï³ùÇÝ. 350х350ÙÙ</t>
  </si>
  <si>
    <t>Ö³Õ³ß³ñ Ï³ñ·³íáñáÕ 200х200ÙÙ</t>
  </si>
  <si>
    <t>Ö³Õ³ß³ñ Ï³ñ·³íáñáÕ 350х200ÙÙ</t>
  </si>
  <si>
    <t>Ö³Õ³ß³ñ Ï³ñ·³íáñáÕ 300х100ÙÙ</t>
  </si>
  <si>
    <t>Ö³Õ³ß³ñ Ï³ñ·³íáñáÕ 250х200ÙÙ</t>
  </si>
  <si>
    <t>Ö³Õ³ß³ñ Ï³ñ·³íáñáÕ 200х100ÙÙ</t>
  </si>
  <si>
    <t>Ö³Õ³ß³ñ Ï³ñ·³íáñáÕ ö200ÙÙ</t>
  </si>
  <si>
    <t>Ö³Õ³ß³ñ Ï³ñ·³íáñáÕ ö150ÙÙ</t>
  </si>
  <si>
    <t>Ö³Õ³ß³ñ Ï³ñ·³íáñáÕ ö125ÙÙ</t>
  </si>
  <si>
    <t>Ö³Õ³ß³ñ Ï³ñ·³íáñáÕ ö100ÙÙ</t>
  </si>
  <si>
    <t>ÖÏáõÝ û¹³ï³ñ ö200ÙÙ</t>
  </si>
  <si>
    <t>Ù</t>
  </si>
  <si>
    <t>û¹³ï³ñ</t>
  </si>
  <si>
    <t>ÖÏáõÝ û¹³ï³ñ ö150ÙÙ</t>
  </si>
  <si>
    <t>ÖÏáõÝ û¹³ï³ñ ö125ÙÙ</t>
  </si>
  <si>
    <t>ÖÏáõÝ û¹³ï³ñ ö100ÙÙ</t>
  </si>
  <si>
    <t>Ë³ÙáõÃ  ö300ÙÙ</t>
  </si>
  <si>
    <t>Ë³ÙáõÃ</t>
  </si>
  <si>
    <t>Ë³ÙáõÃ  ö200ÙÙ</t>
  </si>
  <si>
    <t>Ë³ÙáõÃ  ö150ÙÙ</t>
  </si>
  <si>
    <t>Ë³ÙáõÃ  ö100ÙÙ</t>
  </si>
  <si>
    <t xml:space="preserve">20-441            </t>
  </si>
  <si>
    <t xml:space="preserve">ú¹Ç Ï³ñ·³íáñÇã ÷³Ï³Ý  400x200ÙÙ </t>
  </si>
  <si>
    <t>û¹Ç ÷³Ï³Ý</t>
  </si>
  <si>
    <t xml:space="preserve">ú¹Ç Ï³ñ·³íáñÇã ÷³Ï³Ý  300x200ÙÙ </t>
  </si>
  <si>
    <t xml:space="preserve">ú¹Ç Ï³ñ·³íáñÇã ÷³Ï³Ý  250x150ÙÙ </t>
  </si>
  <si>
    <t xml:space="preserve">ú¹Ç Ï³ñ·³íáñÇã ÷³Ï³Ý  200x200ÙÙ </t>
  </si>
  <si>
    <t xml:space="preserve">ú¹Ç Ï³ñ·³íáñÇã ÷³Ï³Ý  200x100ÙÙ </t>
  </si>
  <si>
    <t xml:space="preserve">20-115 </t>
  </si>
  <si>
    <t xml:space="preserve">ú¹³ï³ñ óÇÝÏ³å³ï ÃÇÃ»ÕÇó  Ó=0.5 ÙÙ </t>
  </si>
  <si>
    <t>ùÙ</t>
  </si>
  <si>
    <t xml:space="preserve">ú¹³ï³ñ óÇÝÏ³å³ï ÃÇÃ»ÕÇó  Ó=0.7 ÙÙ </t>
  </si>
  <si>
    <t xml:space="preserve">ú¹³ï³ñ óÇÝÏ³å³ï ÃÇÃ»ÕÇó  Ó=0.9 ÙÙ </t>
  </si>
  <si>
    <t xml:space="preserve">26-73          </t>
  </si>
  <si>
    <t>ú¹³ï³ñÝ»ñÇ Ù»Ïáõë³óáõÙ ÇÝùÝ³ÏåãáõÝ  Ù»ÏáõëÇãáí  Ó=5ÙÙ</t>
  </si>
  <si>
    <t>Ù»ÏáõëÇã</t>
  </si>
  <si>
    <t>20-696</t>
  </si>
  <si>
    <t>Ø»ï³Õ  û¹³ï³ñÝ»ñÇ ³Ùñ³óÙ³Ý Ñ³Ù³ñ</t>
  </si>
  <si>
    <t>Ï·</t>
  </si>
  <si>
    <t xml:space="preserve">Ø»ï³Õ </t>
  </si>
  <si>
    <t>¶Ý³ó12-70-1</t>
  </si>
  <si>
    <t>äÕÝÓ» ËáÕáí³Ï é»ïÇÝ» ç»ñÙ³Ù»ÏáõëÇãáí   ö28,6ÙÙ (Ý»ñ³éÛ³É Ïó³Ù³ë»ñÁ)</t>
  </si>
  <si>
    <t>åÕÝÓ» ËáÕáí³Ï</t>
  </si>
  <si>
    <t>ÜáõÛÝÁ ö22,2ÙÙ</t>
  </si>
  <si>
    <t>ÜáõÛÝÁ ö15,9ÙÙ</t>
  </si>
  <si>
    <t>ÜáõÛÝÁ ö12,7ÙÙ</t>
  </si>
  <si>
    <t>ÜáõÛÝÁ ö19,5ÙÙ</t>
  </si>
  <si>
    <t xml:space="preserve">16-261 </t>
  </si>
  <si>
    <t>ÎáÝ¹»Ýë³ï³Ñ»é³óÙ³Ý ËáÕáí³Ï PPR 32 (Ý»ñ³éÛ³É Ïó³Ù³ë»ñÁ)</t>
  </si>
  <si>
    <t>ËáÕáí³Ï</t>
  </si>
  <si>
    <t>·ÍÙ</t>
  </si>
  <si>
    <t>ÜáõÛÝÁ  PPR 40</t>
  </si>
  <si>
    <t xml:space="preserve">18-165       </t>
  </si>
  <si>
    <r>
      <rPr>
        <sz val="10"/>
        <rFont val="Arial Armenian"/>
        <family val="2"/>
      </rPr>
      <t xml:space="preserve">¸ñ»Ý³ÅÇ </t>
    </r>
    <r>
      <rPr>
        <sz val="9"/>
        <rFont val="Arial Armenian"/>
        <family val="2"/>
      </rPr>
      <t>åáÙå</t>
    </r>
    <r>
      <rPr>
        <sz val="10"/>
        <rFont val="Arial Armenian"/>
        <family val="2"/>
      </rPr>
      <t xml:space="preserve"> é»½»ñíáõ³ñáí 300É/Å</t>
    </r>
  </si>
  <si>
    <t>Ï-ï</t>
  </si>
  <si>
    <t xml:space="preserve">ä³ïÛ³Ý Ù»ï³Õ. ËáÕáí³ÏÇó ö108x3,5 È=0,4Ù </t>
  </si>
  <si>
    <t xml:space="preserve">ä³ïÛ³Ý Ù»ï³Õ. ËáÕáí³ÏÇó ö108x3,5 È=0,2Ù </t>
  </si>
  <si>
    <t xml:space="preserve">²Ýóù»ñÇ µ³óáõÙ å³ï»ñÇ Ù»ç </t>
  </si>
  <si>
    <t>ÀÜ¸²ØºÜÀ</t>
  </si>
  <si>
    <t>²Û¹ ÃíáõÙ</t>
  </si>
  <si>
    <t xml:space="preserve">²ßË³ï³í³ñÓ  </t>
  </si>
  <si>
    <t>Ø»ù»Ý³Ý»ñÇ ß³Ñ³·áñÍáõÙ</t>
  </si>
  <si>
    <t xml:space="preserve">ì»ñ³¹Çñ Í³Ëë»ñ </t>
  </si>
  <si>
    <t xml:space="preserve">Þ³ÑáõÛÃ  </t>
  </si>
  <si>
    <t>ê²ðø²ìàðàôØÜºð</t>
  </si>
  <si>
    <t>ÀÝ¹Ñ³ÝáõñÁ Ý³Ë³Ñ³ßíáí</t>
  </si>
  <si>
    <t>Ñ³½.¹ñ.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</si>
</sst>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"/>
    <numFmt numFmtId="166" formatCode="0.0%"/>
    <numFmt numFmtId="167" formatCode="#\ ##0.00"/>
    <numFmt numFmtId="168" formatCode="###,###,##0.00"/>
  </numFmts>
  <fonts count="19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name val="Arial Armenian"/>
      <family val="2"/>
    </font>
    <font>
      <b/>
      <sz val="11"/>
      <color indexed="10"/>
      <name val="Arial Armenian"/>
      <family val="2"/>
    </font>
    <font>
      <b/>
      <sz val="9"/>
      <name val="Arial Armenian"/>
      <family val="2"/>
    </font>
    <font>
      <sz val="9"/>
      <name val="Arial Armenian"/>
      <family val="2"/>
    </font>
    <font>
      <sz val="11"/>
      <name val="Arial Armenian"/>
      <family val="2"/>
    </font>
    <font>
      <sz val="10"/>
      <name val="Arial Armenian"/>
      <family val="2"/>
    </font>
    <font>
      <b/>
      <i/>
      <u/>
      <sz val="9"/>
      <name val="Arial Armenian"/>
      <family val="2"/>
    </font>
    <font>
      <sz val="9"/>
      <color indexed="10"/>
      <name val="Arial Armenian"/>
      <family val="2"/>
    </font>
    <font>
      <sz val="9"/>
      <color theme="0"/>
      <name val="Arial Armenian"/>
      <family val="2"/>
    </font>
    <font>
      <sz val="10"/>
      <name val="Baltica"/>
    </font>
    <font>
      <sz val="10"/>
      <name val="Arial"/>
    </font>
    <font>
      <sz val="8"/>
      <name val="Arial Armenian"/>
      <family val="2"/>
    </font>
    <font>
      <sz val="10"/>
      <name val="Baltica"/>
      <family val="2"/>
    </font>
    <font>
      <sz val="9"/>
      <color rgb="FFFF0000"/>
      <name val="Arial Armenian"/>
      <family val="2"/>
    </font>
    <font>
      <sz val="9"/>
      <color indexed="9"/>
      <name val="Arial Armenian"/>
      <family val="2"/>
    </font>
    <font>
      <sz val="9"/>
      <name val="Arial Armenian"/>
    </font>
    <font>
      <b/>
      <sz val="9"/>
      <name val="Arial Armenian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2" fillId="0" borderId="0"/>
    <xf numFmtId="0" fontId="12" fillId="0" borderId="0"/>
    <xf numFmtId="0" fontId="1" fillId="0" borderId="0"/>
    <xf numFmtId="0" fontId="14" fillId="0" borderId="0"/>
    <xf numFmtId="0" fontId="5" fillId="0" borderId="0">
      <alignment horizontal="center" vertical="center" shrinkToFit="1"/>
    </xf>
    <xf numFmtId="0" fontId="1" fillId="0" borderId="0"/>
    <xf numFmtId="0" fontId="5" fillId="0" borderId="0">
      <alignment horizontal="center" vertical="center" shrinkToFit="1"/>
    </xf>
    <xf numFmtId="0" fontId="1" fillId="0" borderId="0"/>
    <xf numFmtId="0" fontId="1" fillId="0" borderId="0"/>
    <xf numFmtId="0" fontId="5" fillId="0" borderId="0"/>
    <xf numFmtId="0" fontId="1" fillId="0" borderId="0"/>
    <xf numFmtId="0" fontId="12" fillId="0" borderId="0"/>
  </cellStyleXfs>
  <cellXfs count="453">
    <xf numFmtId="0" fontId="0" fillId="0" borderId="0" xfId="0"/>
    <xf numFmtId="0" fontId="2" fillId="0" borderId="0" xfId="1" applyFont="1" applyAlignment="1">
      <alignment horizontal="centerContinuous" vertical="center" wrapText="1"/>
    </xf>
    <xf numFmtId="0" fontId="2" fillId="2" borderId="0" xfId="1" applyFont="1" applyFill="1" applyAlignment="1">
      <alignment horizontal="centerContinuous" vertical="justify" wrapText="1"/>
    </xf>
    <xf numFmtId="0" fontId="2" fillId="0" borderId="0" xfId="1" applyFont="1" applyAlignment="1">
      <alignment horizontal="centerContinuous" vertical="justify" wrapText="1"/>
    </xf>
    <xf numFmtId="0" fontId="3" fillId="0" borderId="0" xfId="1" applyFont="1" applyAlignment="1">
      <alignment horizontal="centerContinuous" vertical="justify" wrapText="1"/>
    </xf>
    <xf numFmtId="0" fontId="4" fillId="0" borderId="0" xfId="1" applyFont="1" applyAlignment="1">
      <alignment horizontal="centerContinuous" vertical="justify" wrapText="1"/>
    </xf>
    <xf numFmtId="164" fontId="2" fillId="0" borderId="0" xfId="1" applyNumberFormat="1" applyFont="1" applyAlignment="1">
      <alignment horizontal="centerContinuous" vertical="justify" wrapText="1"/>
    </xf>
    <xf numFmtId="0" fontId="5" fillId="0" borderId="0" xfId="2" applyFont="1" applyBorder="1"/>
    <xf numFmtId="0" fontId="2" fillId="0" borderId="0" xfId="3" applyFont="1" applyBorder="1" applyAlignment="1">
      <alignment horizontal="centerContinuous"/>
    </xf>
    <xf numFmtId="0" fontId="2" fillId="2" borderId="0" xfId="2" applyFont="1" applyFill="1" applyBorder="1" applyAlignment="1">
      <alignment horizontal="centerContinuous" vertical="justify" wrapText="1"/>
    </xf>
    <xf numFmtId="0" fontId="2" fillId="0" borderId="0" xfId="2" applyFont="1" applyBorder="1" applyAlignment="1">
      <alignment horizontal="centerContinuous" vertical="justify" wrapText="1"/>
    </xf>
    <xf numFmtId="0" fontId="3" fillId="0" borderId="0" xfId="2" applyFont="1" applyBorder="1" applyAlignment="1">
      <alignment horizontal="centerContinuous" vertical="justify" wrapText="1"/>
    </xf>
    <xf numFmtId="0" fontId="4" fillId="0" borderId="0" xfId="2" applyFont="1" applyBorder="1" applyAlignment="1">
      <alignment horizontal="centerContinuous" vertical="justify" wrapText="1"/>
    </xf>
    <xf numFmtId="164" fontId="2" fillId="0" borderId="0" xfId="2" applyNumberFormat="1" applyFont="1" applyBorder="1" applyAlignment="1">
      <alignment horizontal="centerContinuous" vertical="justify" wrapText="1"/>
    </xf>
    <xf numFmtId="0" fontId="6" fillId="0" borderId="0" xfId="4" applyFont="1" applyAlignment="1">
      <alignment horizontal="centerContinuous"/>
    </xf>
    <xf numFmtId="0" fontId="7" fillId="2" borderId="0" xfId="4" applyFont="1" applyFill="1" applyAlignment="1">
      <alignment horizontal="centerContinuous"/>
    </xf>
    <xf numFmtId="0" fontId="5" fillId="2" borderId="0" xfId="4" applyFont="1" applyFill="1" applyAlignment="1">
      <alignment horizontal="centerContinuous"/>
    </xf>
    <xf numFmtId="0" fontId="5" fillId="0" borderId="0" xfId="4" applyFont="1" applyAlignment="1">
      <alignment horizontal="centerContinuous" vertical="center"/>
    </xf>
    <xf numFmtId="0" fontId="5" fillId="0" borderId="0" xfId="4" applyFont="1" applyBorder="1" applyAlignment="1">
      <alignment horizontal="centerContinuous"/>
    </xf>
    <xf numFmtId="0" fontId="5" fillId="0" borderId="0" xfId="4" applyFont="1" applyBorder="1"/>
    <xf numFmtId="0" fontId="5" fillId="0" borderId="0" xfId="5" applyFont="1" applyAlignment="1">
      <alignment horizontal="centerContinuous"/>
    </xf>
    <xf numFmtId="0" fontId="5" fillId="2" borderId="0" xfId="5" applyFont="1" applyFill="1" applyAlignment="1">
      <alignment horizontal="centerContinuous" vertical="center"/>
    </xf>
    <xf numFmtId="14" fontId="5" fillId="2" borderId="0" xfId="4" applyNumberFormat="1" applyFont="1" applyFill="1" applyAlignment="1">
      <alignment horizontal="center" vertical="center"/>
    </xf>
    <xf numFmtId="0" fontId="5" fillId="0" borderId="0" xfId="5" applyFont="1" applyAlignment="1">
      <alignment horizontal="centerContinuous" vertical="center"/>
    </xf>
    <xf numFmtId="0" fontId="4" fillId="0" borderId="0" xfId="5" applyFont="1" applyAlignment="1">
      <alignment horizontal="centerContinuous" vertical="center"/>
    </xf>
    <xf numFmtId="2" fontId="4" fillId="0" borderId="0" xfId="5" applyNumberFormat="1" applyFont="1" applyAlignment="1">
      <alignment horizontal="centerContinuous" vertical="center"/>
    </xf>
    <xf numFmtId="164" fontId="4" fillId="0" borderId="0" xfId="5" applyNumberFormat="1" applyFont="1" applyAlignment="1">
      <alignment horizontal="centerContinuous" vertical="center"/>
    </xf>
    <xf numFmtId="165" fontId="5" fillId="0" borderId="0" xfId="5" applyNumberFormat="1" applyFont="1" applyAlignment="1">
      <alignment horizontal="centerContinuous" vertical="center"/>
    </xf>
    <xf numFmtId="1" fontId="4" fillId="0" borderId="0" xfId="5" applyNumberFormat="1" applyFont="1" applyAlignment="1">
      <alignment horizontal="centerContinuous" vertical="center"/>
    </xf>
    <xf numFmtId="0" fontId="5" fillId="0" borderId="0" xfId="5" applyFont="1" applyAlignment="1">
      <alignment vertical="center" wrapText="1"/>
    </xf>
    <xf numFmtId="0" fontId="4" fillId="0" borderId="0" xfId="5" applyFont="1" applyAlignment="1">
      <alignment horizontal="center" vertical="center"/>
    </xf>
    <xf numFmtId="0" fontId="4" fillId="0" borderId="0" xfId="5" applyFont="1" applyBorder="1" applyAlignment="1">
      <alignment horizontal="right" vertical="center" wrapText="1"/>
    </xf>
    <xf numFmtId="0" fontId="4" fillId="0" borderId="0" xfId="5" applyFont="1" applyBorder="1"/>
    <xf numFmtId="0" fontId="4" fillId="0" borderId="0" xfId="5" applyFont="1" applyBorder="1" applyAlignment="1">
      <alignment vertical="center"/>
    </xf>
    <xf numFmtId="0" fontId="5" fillId="0" borderId="0" xfId="5" applyFont="1" applyBorder="1"/>
    <xf numFmtId="0" fontId="4" fillId="0" borderId="1" xfId="5" applyFont="1" applyBorder="1" applyAlignment="1">
      <alignment horizontal="centerContinuous" vertical="center"/>
    </xf>
    <xf numFmtId="0" fontId="5" fillId="2" borderId="2" xfId="5" applyFont="1" applyFill="1" applyBorder="1" applyAlignment="1">
      <alignment horizontal="centerContinuous"/>
    </xf>
    <xf numFmtId="0" fontId="5" fillId="0" borderId="2" xfId="5" applyFont="1" applyBorder="1" applyAlignment="1">
      <alignment horizontal="centerContinuous" vertical="center"/>
    </xf>
    <xf numFmtId="0" fontId="7" fillId="0" borderId="3" xfId="5" applyFont="1" applyBorder="1" applyAlignment="1">
      <alignment horizontal="centerContinuous" vertical="center"/>
    </xf>
    <xf numFmtId="0" fontId="5" fillId="0" borderId="3" xfId="5" applyFont="1" applyBorder="1" applyAlignment="1">
      <alignment horizontal="centerContinuous" vertical="center"/>
    </xf>
    <xf numFmtId="2" fontId="5" fillId="0" borderId="3" xfId="5" applyNumberFormat="1" applyFont="1" applyBorder="1" applyAlignment="1">
      <alignment horizontal="centerContinuous" vertical="center"/>
    </xf>
    <xf numFmtId="164" fontId="5" fillId="0" borderId="2" xfId="5" applyNumberFormat="1" applyFont="1" applyBorder="1" applyAlignment="1">
      <alignment horizontal="right" vertical="center"/>
    </xf>
    <xf numFmtId="0" fontId="5" fillId="0" borderId="1" xfId="5" applyFont="1" applyBorder="1" applyAlignment="1">
      <alignment horizontal="center" vertical="center" textRotation="90"/>
    </xf>
    <xf numFmtId="0" fontId="5" fillId="0" borderId="4" xfId="5" applyFont="1" applyBorder="1" applyAlignment="1">
      <alignment horizontal="centerContinuous" vertical="center"/>
    </xf>
    <xf numFmtId="0" fontId="5" fillId="2" borderId="4" xfId="5" applyFont="1" applyFill="1" applyBorder="1" applyAlignment="1">
      <alignment horizontal="center" wrapText="1"/>
    </xf>
    <xf numFmtId="0" fontId="5" fillId="2" borderId="5" xfId="5" applyFont="1" applyFill="1" applyBorder="1"/>
    <xf numFmtId="0" fontId="5" fillId="0" borderId="4" xfId="5" applyFont="1" applyBorder="1" applyAlignment="1">
      <alignment horizontal="center" vertical="center" textRotation="90"/>
    </xf>
    <xf numFmtId="2" fontId="5" fillId="0" borderId="1" xfId="5" applyNumberFormat="1" applyFont="1" applyBorder="1" applyAlignment="1">
      <alignment horizontal="center" vertical="center" textRotation="90" wrapText="1"/>
    </xf>
    <xf numFmtId="0" fontId="5" fillId="0" borderId="6" xfId="5" applyFont="1" applyBorder="1" applyAlignment="1">
      <alignment horizontal="centerContinuous" vertical="center"/>
    </xf>
    <xf numFmtId="0" fontId="5" fillId="0" borderId="6" xfId="5" applyFont="1" applyBorder="1" applyAlignment="1">
      <alignment horizontal="centerContinuous" vertical="center" wrapText="1"/>
    </xf>
    <xf numFmtId="2" fontId="5" fillId="0" borderId="2" xfId="5" applyNumberFormat="1" applyFont="1" applyBorder="1" applyAlignment="1">
      <alignment horizontal="center" vertical="center" textRotation="90"/>
    </xf>
    <xf numFmtId="164" fontId="5" fillId="0" borderId="2" xfId="5" applyNumberFormat="1" applyFont="1" applyBorder="1" applyAlignment="1">
      <alignment horizontal="center" vertical="center" textRotation="90"/>
    </xf>
    <xf numFmtId="0" fontId="5" fillId="0" borderId="7" xfId="5" applyFont="1" applyBorder="1" applyAlignment="1">
      <alignment horizontal="center" vertical="center" textRotation="90"/>
    </xf>
    <xf numFmtId="0" fontId="5" fillId="0" borderId="7" xfId="5" applyFont="1" applyBorder="1" applyAlignment="1">
      <alignment horizontal="centerContinuous" vertical="center" wrapText="1"/>
    </xf>
    <xf numFmtId="0" fontId="5" fillId="0" borderId="7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 wrapText="1"/>
    </xf>
    <xf numFmtId="0" fontId="5" fillId="0" borderId="5" xfId="5" applyFont="1" applyBorder="1" applyAlignment="1">
      <alignment horizontal="centerContinuous"/>
    </xf>
    <xf numFmtId="0" fontId="5" fillId="0" borderId="5" xfId="5" applyFont="1" applyBorder="1" applyAlignment="1">
      <alignment horizontal="centerContinuous" vertical="center"/>
    </xf>
    <xf numFmtId="0" fontId="5" fillId="0" borderId="8" xfId="5" applyFont="1" applyBorder="1" applyAlignment="1">
      <alignment horizontal="center" vertical="top"/>
    </xf>
    <xf numFmtId="0" fontId="5" fillId="2" borderId="7" xfId="5" applyFont="1" applyFill="1" applyBorder="1" applyAlignment="1">
      <alignment horizontal="center" vertical="top" wrapText="1"/>
    </xf>
    <xf numFmtId="0" fontId="5" fillId="2" borderId="9" xfId="5" applyFont="1" applyFill="1" applyBorder="1" applyAlignment="1">
      <alignment horizontal="center" vertical="top" wrapText="1"/>
    </xf>
    <xf numFmtId="0" fontId="5" fillId="0" borderId="5" xfId="5" applyFont="1" applyBorder="1" applyAlignment="1">
      <alignment horizontal="center" vertical="center" textRotation="90"/>
    </xf>
    <xf numFmtId="0" fontId="5" fillId="0" borderId="7" xfId="5" applyFont="1" applyBorder="1" applyAlignment="1">
      <alignment horizontal="center" vertical="center" textRotation="90"/>
    </xf>
    <xf numFmtId="164" fontId="5" fillId="0" borderId="1" xfId="5" applyNumberFormat="1" applyFont="1" applyBorder="1" applyAlignment="1">
      <alignment horizontal="center" vertical="center" textRotation="90" wrapText="1"/>
    </xf>
    <xf numFmtId="0" fontId="5" fillId="0" borderId="0" xfId="5" applyFont="1" applyBorder="1" applyAlignment="1">
      <alignment vertical="center"/>
    </xf>
    <xf numFmtId="0" fontId="5" fillId="0" borderId="6" xfId="5" applyFont="1" applyBorder="1" applyAlignment="1">
      <alignment horizontal="center" vertical="center"/>
    </xf>
    <xf numFmtId="0" fontId="5" fillId="2" borderId="6" xfId="5" applyFont="1" applyFill="1" applyBorder="1" applyAlignment="1">
      <alignment horizontal="center" vertical="center" wrapText="1"/>
    </xf>
    <xf numFmtId="0" fontId="5" fillId="2" borderId="6" xfId="5" applyFont="1" applyFill="1" applyBorder="1" applyAlignment="1">
      <alignment horizontal="center" vertical="center"/>
    </xf>
    <xf numFmtId="2" fontId="5" fillId="0" borderId="6" xfId="5" applyNumberFormat="1" applyFont="1" applyBorder="1" applyAlignment="1">
      <alignment horizontal="center" vertical="center"/>
    </xf>
    <xf numFmtId="1" fontId="5" fillId="0" borderId="6" xfId="5" applyNumberFormat="1" applyFont="1" applyBorder="1" applyAlignment="1">
      <alignment horizontal="center" vertical="center"/>
    </xf>
    <xf numFmtId="0" fontId="5" fillId="0" borderId="6" xfId="5" applyFont="1" applyFill="1" applyBorder="1" applyAlignment="1">
      <alignment horizontal="center"/>
    </xf>
    <xf numFmtId="0" fontId="5" fillId="2" borderId="6" xfId="5" applyFont="1" applyFill="1" applyBorder="1" applyAlignment="1">
      <alignment horizontal="center"/>
    </xf>
    <xf numFmtId="0" fontId="8" fillId="2" borderId="6" xfId="5" applyFont="1" applyFill="1" applyBorder="1" applyAlignment="1">
      <alignment horizontal="centerContinuous"/>
    </xf>
    <xf numFmtId="0" fontId="5" fillId="0" borderId="6" xfId="5" applyFont="1" applyFill="1" applyBorder="1" applyAlignment="1">
      <alignment horizontal="center" vertical="center"/>
    </xf>
    <xf numFmtId="0" fontId="9" fillId="0" borderId="6" xfId="5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>
      <alignment vertical="center"/>
    </xf>
    <xf numFmtId="164" fontId="5" fillId="0" borderId="6" xfId="5" applyNumberFormat="1" applyFont="1" applyFill="1" applyBorder="1" applyAlignment="1">
      <alignment vertical="center"/>
    </xf>
    <xf numFmtId="0" fontId="5" fillId="0" borderId="6" xfId="5" applyFont="1" applyFill="1" applyBorder="1" applyAlignment="1">
      <alignment vertical="center"/>
    </xf>
    <xf numFmtId="166" fontId="10" fillId="0" borderId="6" xfId="5" applyNumberFormat="1" applyFont="1" applyFill="1" applyBorder="1" applyAlignment="1">
      <alignment horizontal="right" vertical="center"/>
    </xf>
    <xf numFmtId="0" fontId="5" fillId="0" borderId="6" xfId="5" applyNumberFormat="1" applyFont="1" applyFill="1" applyBorder="1" applyAlignment="1">
      <alignment horizontal="center" vertical="center"/>
    </xf>
    <xf numFmtId="0" fontId="5" fillId="0" borderId="6" xfId="5" applyNumberFormat="1" applyFont="1" applyFill="1" applyBorder="1" applyAlignment="1">
      <alignment horizontal="right" vertical="center" wrapText="1"/>
    </xf>
    <xf numFmtId="0" fontId="5" fillId="0" borderId="6" xfId="5" applyNumberFormat="1" applyFont="1" applyFill="1" applyBorder="1"/>
    <xf numFmtId="0" fontId="5" fillId="0" borderId="0" xfId="5" applyFont="1" applyFill="1" applyBorder="1"/>
    <xf numFmtId="0" fontId="5" fillId="0" borderId="1" xfId="6" applyFont="1" applyBorder="1" applyAlignment="1">
      <alignment horizontal="center" vertical="center" wrapText="1"/>
    </xf>
    <xf numFmtId="0" fontId="5" fillId="0" borderId="1" xfId="6" applyFont="1" applyFill="1" applyBorder="1" applyAlignment="1">
      <alignment vertical="center" wrapText="1"/>
    </xf>
    <xf numFmtId="0" fontId="5" fillId="0" borderId="1" xfId="6" applyFont="1" applyBorder="1" applyAlignment="1">
      <alignment horizontal="right" vertical="center" wrapText="1"/>
    </xf>
    <xf numFmtId="0" fontId="5" fillId="0" borderId="1" xfId="6" applyFont="1" applyBorder="1" applyAlignment="1">
      <alignment vertical="center"/>
    </xf>
    <xf numFmtId="0" fontId="5" fillId="0" borderId="1" xfId="7" applyFont="1" applyBorder="1" applyAlignment="1">
      <alignment vertical="center"/>
    </xf>
    <xf numFmtId="2" fontId="5" fillId="0" borderId="1" xfId="7" applyNumberFormat="1" applyFont="1" applyBorder="1" applyAlignment="1">
      <alignment vertical="center"/>
    </xf>
    <xf numFmtId="0" fontId="5" fillId="0" borderId="3" xfId="7" applyFont="1" applyBorder="1" applyAlignment="1">
      <alignment vertical="center"/>
    </xf>
    <xf numFmtId="2" fontId="5" fillId="0" borderId="1" xfId="7" applyNumberFormat="1" applyFont="1" applyBorder="1" applyAlignment="1">
      <alignment horizontal="right" vertical="center"/>
    </xf>
    <xf numFmtId="2" fontId="5" fillId="0" borderId="2" xfId="7" applyNumberFormat="1" applyFont="1" applyBorder="1" applyAlignment="1">
      <alignment vertical="center"/>
    </xf>
    <xf numFmtId="1" fontId="5" fillId="0" borderId="1" xfId="7" applyNumberFormat="1" applyFont="1" applyBorder="1" applyAlignment="1">
      <alignment vertical="center"/>
    </xf>
    <xf numFmtId="0" fontId="5" fillId="0" borderId="1" xfId="6" applyFont="1" applyBorder="1" applyAlignment="1">
      <alignment vertical="center" wrapText="1"/>
    </xf>
    <xf numFmtId="0" fontId="5" fillId="0" borderId="2" xfId="6" applyFont="1" applyBorder="1" applyAlignment="1">
      <alignment vertical="center"/>
    </xf>
    <xf numFmtId="0" fontId="5" fillId="0" borderId="0" xfId="8" applyFont="1" applyBorder="1"/>
    <xf numFmtId="0" fontId="5" fillId="0" borderId="4" xfId="6" applyFont="1" applyBorder="1" applyAlignment="1">
      <alignment horizontal="center" vertical="center" wrapText="1"/>
    </xf>
    <xf numFmtId="0" fontId="5" fillId="0" borderId="4" xfId="6" applyFont="1" applyBorder="1" applyAlignment="1">
      <alignment vertical="center" wrapText="1"/>
    </xf>
    <xf numFmtId="0" fontId="9" fillId="0" borderId="4" xfId="6" applyFont="1" applyBorder="1" applyAlignment="1">
      <alignment vertical="center" wrapText="1"/>
    </xf>
    <xf numFmtId="0" fontId="9" fillId="0" borderId="4" xfId="6" applyFont="1" applyBorder="1" applyAlignment="1">
      <alignment horizontal="right" vertical="center" wrapText="1"/>
    </xf>
    <xf numFmtId="0" fontId="5" fillId="0" borderId="4" xfId="6" applyFont="1" applyBorder="1" applyAlignment="1">
      <alignment vertical="center"/>
    </xf>
    <xf numFmtId="2" fontId="5" fillId="0" borderId="4" xfId="6" applyNumberFormat="1" applyFont="1" applyBorder="1" applyAlignment="1">
      <alignment vertical="center"/>
    </xf>
    <xf numFmtId="1" fontId="5" fillId="0" borderId="4" xfId="6" applyNumberFormat="1" applyFont="1" applyBorder="1" applyAlignment="1">
      <alignment vertical="center"/>
    </xf>
    <xf numFmtId="0" fontId="5" fillId="0" borderId="5" xfId="6" applyFont="1" applyBorder="1" applyAlignment="1">
      <alignment vertical="center"/>
    </xf>
    <xf numFmtId="0" fontId="5" fillId="0" borderId="7" xfId="6" applyFont="1" applyBorder="1" applyAlignment="1">
      <alignment horizontal="center" vertical="center" wrapText="1"/>
    </xf>
    <xf numFmtId="0" fontId="5" fillId="0" borderId="7" xfId="6" applyFont="1" applyBorder="1" applyAlignment="1">
      <alignment vertical="center" wrapText="1"/>
    </xf>
    <xf numFmtId="0" fontId="9" fillId="0" borderId="7" xfId="6" applyFont="1" applyBorder="1" applyAlignment="1">
      <alignment horizontal="right" vertical="center" wrapText="1"/>
    </xf>
    <xf numFmtId="0" fontId="5" fillId="0" borderId="7" xfId="6" applyFont="1" applyBorder="1" applyAlignment="1">
      <alignment vertical="center"/>
    </xf>
    <xf numFmtId="2" fontId="5" fillId="0" borderId="7" xfId="6" applyNumberFormat="1" applyFont="1" applyBorder="1" applyAlignment="1">
      <alignment vertical="center"/>
    </xf>
    <xf numFmtId="1" fontId="5" fillId="0" borderId="7" xfId="6" applyNumberFormat="1" applyFont="1" applyBorder="1" applyAlignment="1">
      <alignment vertical="center"/>
    </xf>
    <xf numFmtId="0" fontId="5" fillId="0" borderId="9" xfId="6" applyFont="1" applyBorder="1" applyAlignment="1">
      <alignment vertical="center"/>
    </xf>
    <xf numFmtId="0" fontId="5" fillId="0" borderId="4" xfId="6" applyFont="1" applyBorder="1" applyAlignment="1">
      <alignment horizontal="center" vertical="center"/>
    </xf>
    <xf numFmtId="0" fontId="5" fillId="0" borderId="4" xfId="6" applyFont="1" applyBorder="1" applyAlignment="1">
      <alignment horizontal="right" vertical="center" wrapText="1"/>
    </xf>
    <xf numFmtId="0" fontId="5" fillId="0" borderId="7" xfId="6" applyFont="1" applyBorder="1" applyAlignment="1">
      <alignment horizontal="center" vertical="center"/>
    </xf>
    <xf numFmtId="0" fontId="5" fillId="0" borderId="7" xfId="6" applyFont="1" applyBorder="1" applyAlignment="1">
      <alignment horizontal="right" vertical="center" wrapText="1"/>
    </xf>
    <xf numFmtId="0" fontId="5" fillId="0" borderId="1" xfId="6" applyFont="1" applyBorder="1" applyAlignment="1">
      <alignment horizontal="center" vertical="center"/>
    </xf>
    <xf numFmtId="0" fontId="5" fillId="0" borderId="1" xfId="8" applyFont="1" applyBorder="1" applyAlignment="1">
      <alignment horizontal="center" vertical="center" wrapText="1"/>
    </xf>
    <xf numFmtId="0" fontId="5" fillId="0" borderId="1" xfId="8" applyFont="1" applyBorder="1" applyAlignment="1">
      <alignment horizontal="left" vertical="center" wrapText="1"/>
    </xf>
    <xf numFmtId="1" fontId="5" fillId="0" borderId="1" xfId="8" applyNumberFormat="1" applyFont="1" applyBorder="1" applyAlignment="1">
      <alignment vertical="center" wrapText="1"/>
    </xf>
    <xf numFmtId="0" fontId="5" fillId="0" borderId="1" xfId="8" applyFont="1" applyBorder="1" applyAlignment="1">
      <alignment vertical="center"/>
    </xf>
    <xf numFmtId="0" fontId="5" fillId="0" borderId="1" xfId="5" applyFont="1" applyBorder="1" applyAlignment="1">
      <alignment vertical="center"/>
    </xf>
    <xf numFmtId="2" fontId="5" fillId="0" borderId="1" xfId="5" applyNumberFormat="1" applyFont="1" applyBorder="1" applyAlignment="1">
      <alignment vertical="center"/>
    </xf>
    <xf numFmtId="0" fontId="5" fillId="0" borderId="3" xfId="5" applyFont="1" applyBorder="1" applyAlignment="1">
      <alignment vertical="center"/>
    </xf>
    <xf numFmtId="0" fontId="5" fillId="0" borderId="1" xfId="5" applyNumberFormat="1" applyFont="1" applyBorder="1" applyAlignment="1">
      <alignment horizontal="right" vertical="center"/>
    </xf>
    <xf numFmtId="2" fontId="5" fillId="0" borderId="2" xfId="5" applyNumberFormat="1" applyFont="1" applyBorder="1" applyAlignment="1">
      <alignment vertical="center"/>
    </xf>
    <xf numFmtId="1" fontId="5" fillId="0" borderId="1" xfId="5" applyNumberFormat="1" applyFont="1" applyBorder="1" applyAlignment="1">
      <alignment vertical="center"/>
    </xf>
    <xf numFmtId="0" fontId="5" fillId="0" borderId="1" xfId="8" applyFont="1" applyBorder="1" applyAlignment="1">
      <alignment vertical="center" wrapText="1"/>
    </xf>
    <xf numFmtId="0" fontId="5" fillId="0" borderId="1" xfId="8" applyFont="1" applyBorder="1" applyAlignment="1">
      <alignment horizontal="center" vertical="center"/>
    </xf>
    <xf numFmtId="0" fontId="5" fillId="0" borderId="1" xfId="8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2" xfId="8" applyFont="1" applyBorder="1" applyAlignment="1">
      <alignment vertical="center"/>
    </xf>
    <xf numFmtId="0" fontId="5" fillId="0" borderId="4" xfId="8" applyFont="1" applyBorder="1" applyAlignment="1">
      <alignment horizontal="center" vertical="center" wrapText="1"/>
    </xf>
    <xf numFmtId="0" fontId="5" fillId="0" borderId="4" xfId="8" applyFont="1" applyBorder="1" applyAlignment="1">
      <alignment horizontal="left" vertical="center" wrapText="1"/>
    </xf>
    <xf numFmtId="165" fontId="5" fillId="0" borderId="4" xfId="8" applyNumberFormat="1" applyFont="1" applyBorder="1" applyAlignment="1">
      <alignment vertical="center" wrapText="1"/>
    </xf>
    <xf numFmtId="0" fontId="5" fillId="0" borderId="4" xfId="8" applyFont="1" applyBorder="1" applyAlignment="1">
      <alignment vertical="center"/>
    </xf>
    <xf numFmtId="0" fontId="5" fillId="0" borderId="4" xfId="5" applyFont="1" applyBorder="1" applyAlignment="1">
      <alignment vertical="center"/>
    </xf>
    <xf numFmtId="2" fontId="5" fillId="0" borderId="4" xfId="5" applyNumberFormat="1" applyFont="1" applyBorder="1" applyAlignment="1">
      <alignment vertical="center"/>
    </xf>
    <xf numFmtId="0" fontId="5" fillId="0" borderId="4" xfId="9" applyFont="1" applyBorder="1" applyAlignment="1">
      <alignment vertical="center"/>
    </xf>
    <xf numFmtId="0" fontId="5" fillId="0" borderId="5" xfId="9" applyFont="1" applyBorder="1" applyAlignment="1">
      <alignment vertical="center"/>
    </xf>
    <xf numFmtId="0" fontId="5" fillId="0" borderId="5" xfId="9" applyNumberFormat="1" applyFont="1" applyBorder="1" applyAlignment="1">
      <alignment horizontal="center" vertical="center"/>
    </xf>
    <xf numFmtId="2" fontId="5" fillId="0" borderId="5" xfId="9" applyNumberFormat="1" applyFont="1" applyBorder="1" applyAlignment="1">
      <alignment horizontal="right" vertical="center" wrapText="1"/>
    </xf>
    <xf numFmtId="0" fontId="5" fillId="0" borderId="4" xfId="8" applyFont="1" applyBorder="1" applyAlignment="1">
      <alignment horizontal="center" vertical="center"/>
    </xf>
    <xf numFmtId="0" fontId="5" fillId="0" borderId="4" xfId="8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5" xfId="8" applyFont="1" applyBorder="1" applyAlignment="1">
      <alignment vertical="center"/>
    </xf>
    <xf numFmtId="0" fontId="5" fillId="0" borderId="4" xfId="8" applyFont="1" applyBorder="1" applyAlignment="1">
      <alignment vertical="center" wrapText="1"/>
    </xf>
    <xf numFmtId="0" fontId="5" fillId="0" borderId="7" xfId="0" applyFont="1" applyBorder="1" applyAlignment="1">
      <alignment vertical="center"/>
    </xf>
    <xf numFmtId="0" fontId="5" fillId="0" borderId="6" xfId="10" applyFont="1" applyFill="1" applyBorder="1" applyAlignment="1">
      <alignment horizontal="center" vertical="center" wrapText="1"/>
    </xf>
    <xf numFmtId="0" fontId="5" fillId="2" borderId="6" xfId="10" applyFont="1" applyFill="1" applyBorder="1" applyAlignment="1">
      <alignment vertical="center" wrapText="1"/>
    </xf>
    <xf numFmtId="0" fontId="5" fillId="0" borderId="6" xfId="10" applyFont="1" applyFill="1" applyBorder="1" applyAlignment="1">
      <alignment horizontal="right" vertical="center" wrapText="1"/>
    </xf>
    <xf numFmtId="0" fontId="5" fillId="0" borderId="6" xfId="10" applyFont="1" applyFill="1" applyBorder="1" applyAlignment="1">
      <alignment vertical="center"/>
    </xf>
    <xf numFmtId="0" fontId="5" fillId="0" borderId="6" xfId="11" applyFont="1" applyFill="1" applyBorder="1" applyAlignment="1">
      <alignment vertical="center"/>
    </xf>
    <xf numFmtId="2" fontId="5" fillId="0" borderId="6" xfId="11" applyNumberFormat="1" applyFont="1" applyFill="1" applyBorder="1" applyAlignment="1">
      <alignment vertical="center"/>
    </xf>
    <xf numFmtId="2" fontId="5" fillId="0" borderId="10" xfId="11" applyNumberFormat="1" applyFont="1" applyFill="1" applyBorder="1" applyAlignment="1">
      <alignment vertical="center"/>
    </xf>
    <xf numFmtId="2" fontId="5" fillId="0" borderId="6" xfId="11" applyNumberFormat="1" applyFont="1" applyFill="1" applyBorder="1" applyAlignment="1">
      <alignment horizontal="right" vertical="center"/>
    </xf>
    <xf numFmtId="2" fontId="5" fillId="0" borderId="11" xfId="11" applyNumberFormat="1" applyFont="1" applyFill="1" applyBorder="1" applyAlignment="1">
      <alignment vertical="center"/>
    </xf>
    <xf numFmtId="1" fontId="5" fillId="0" borderId="6" xfId="11" applyNumberFormat="1" applyFont="1" applyFill="1" applyBorder="1" applyAlignment="1">
      <alignment vertical="center"/>
    </xf>
    <xf numFmtId="0" fontId="5" fillId="0" borderId="6" xfId="10" applyFont="1" applyFill="1" applyBorder="1" applyAlignment="1">
      <alignment vertical="center" wrapText="1"/>
    </xf>
    <xf numFmtId="0" fontId="5" fillId="0" borderId="6" xfId="10" applyFont="1" applyFill="1" applyBorder="1" applyAlignment="1">
      <alignment horizontal="center" vertical="center"/>
    </xf>
    <xf numFmtId="0" fontId="5" fillId="0" borderId="11" xfId="10" applyFont="1" applyFill="1" applyBorder="1" applyAlignment="1">
      <alignment vertical="center"/>
    </xf>
    <xf numFmtId="0" fontId="15" fillId="2" borderId="11" xfId="10" applyFont="1" applyFill="1" applyBorder="1" applyAlignment="1">
      <alignment vertical="center"/>
    </xf>
    <xf numFmtId="0" fontId="5" fillId="0" borderId="0" xfId="8" applyFont="1" applyFill="1" applyBorder="1"/>
    <xf numFmtId="0" fontId="5" fillId="0" borderId="4" xfId="10" applyFont="1" applyFill="1" applyBorder="1" applyAlignment="1">
      <alignment vertical="center" wrapText="1"/>
    </xf>
    <xf numFmtId="0" fontId="5" fillId="0" borderId="4" xfId="10" applyFont="1" applyFill="1" applyBorder="1" applyAlignment="1">
      <alignment horizontal="center" vertical="center" wrapText="1"/>
    </xf>
    <xf numFmtId="0" fontId="5" fillId="0" borderId="4" xfId="10" applyFont="1" applyFill="1" applyBorder="1" applyAlignment="1">
      <alignment horizontal="right" vertical="center" wrapText="1"/>
    </xf>
    <xf numFmtId="0" fontId="5" fillId="0" borderId="4" xfId="10" applyFont="1" applyFill="1" applyBorder="1" applyAlignment="1">
      <alignment vertical="center"/>
    </xf>
    <xf numFmtId="2" fontId="5" fillId="0" borderId="4" xfId="10" applyNumberFormat="1" applyFont="1" applyFill="1" applyBorder="1" applyAlignment="1">
      <alignment vertical="center"/>
    </xf>
    <xf numFmtId="1" fontId="5" fillId="0" borderId="4" xfId="10" applyNumberFormat="1" applyFont="1" applyFill="1" applyBorder="1" applyAlignment="1">
      <alignment vertical="center"/>
    </xf>
    <xf numFmtId="0" fontId="5" fillId="0" borderId="4" xfId="10" applyFont="1" applyFill="1" applyBorder="1" applyAlignment="1">
      <alignment horizontal="center" vertical="center"/>
    </xf>
    <xf numFmtId="0" fontId="5" fillId="0" borderId="5" xfId="10" applyFont="1" applyFill="1" applyBorder="1" applyAlignment="1">
      <alignment vertical="center"/>
    </xf>
    <xf numFmtId="0" fontId="15" fillId="0" borderId="5" xfId="10" applyFont="1" applyFill="1" applyBorder="1" applyAlignment="1">
      <alignment vertical="center"/>
    </xf>
    <xf numFmtId="0" fontId="5" fillId="0" borderId="1" xfId="10" applyFont="1" applyBorder="1" applyAlignment="1">
      <alignment horizontal="center" vertical="center" wrapText="1"/>
    </xf>
    <xf numFmtId="0" fontId="5" fillId="3" borderId="1" xfId="10" applyFont="1" applyFill="1" applyBorder="1" applyAlignment="1">
      <alignment vertical="center" wrapText="1"/>
    </xf>
    <xf numFmtId="0" fontId="5" fillId="0" borderId="1" xfId="10" applyFont="1" applyBorder="1" applyAlignment="1">
      <alignment horizontal="right" vertical="center" wrapText="1"/>
    </xf>
    <xf numFmtId="0" fontId="5" fillId="0" borderId="1" xfId="10" applyFont="1" applyBorder="1" applyAlignment="1">
      <alignment vertical="center"/>
    </xf>
    <xf numFmtId="2" fontId="5" fillId="0" borderId="3" xfId="5" applyNumberFormat="1" applyFont="1" applyBorder="1" applyAlignment="1">
      <alignment vertical="center"/>
    </xf>
    <xf numFmtId="2" fontId="5" fillId="0" borderId="1" xfId="5" applyNumberFormat="1" applyFont="1" applyBorder="1" applyAlignment="1">
      <alignment horizontal="right" vertical="center"/>
    </xf>
    <xf numFmtId="0" fontId="5" fillId="0" borderId="1" xfId="10" applyFont="1" applyBorder="1" applyAlignment="1">
      <alignment vertical="center" wrapText="1"/>
    </xf>
    <xf numFmtId="0" fontId="5" fillId="0" borderId="2" xfId="10" applyFont="1" applyBorder="1" applyAlignment="1">
      <alignment vertical="center"/>
    </xf>
    <xf numFmtId="165" fontId="5" fillId="3" borderId="2" xfId="10" applyNumberFormat="1" applyFont="1" applyFill="1" applyBorder="1" applyAlignment="1">
      <alignment vertical="center"/>
    </xf>
    <xf numFmtId="0" fontId="5" fillId="0" borderId="4" xfId="10" applyFont="1" applyBorder="1" applyAlignment="1">
      <alignment vertical="center" wrapText="1"/>
    </xf>
    <xf numFmtId="0" fontId="5" fillId="0" borderId="4" xfId="10" applyFont="1" applyBorder="1" applyAlignment="1">
      <alignment horizontal="center" vertical="center" wrapText="1"/>
    </xf>
    <xf numFmtId="0" fontId="9" fillId="0" borderId="4" xfId="10" applyFont="1" applyBorder="1" applyAlignment="1">
      <alignment horizontal="right" vertical="center" wrapText="1"/>
    </xf>
    <xf numFmtId="0" fontId="5" fillId="0" borderId="4" xfId="10" applyFont="1" applyBorder="1" applyAlignment="1">
      <alignment vertical="center"/>
    </xf>
    <xf numFmtId="2" fontId="5" fillId="0" borderId="4" xfId="10" applyNumberFormat="1" applyFont="1" applyBorder="1" applyAlignment="1">
      <alignment vertical="center"/>
    </xf>
    <xf numFmtId="1" fontId="5" fillId="0" borderId="4" xfId="10" applyNumberFormat="1" applyFont="1" applyBorder="1" applyAlignment="1">
      <alignment vertical="center"/>
    </xf>
    <xf numFmtId="0" fontId="5" fillId="0" borderId="4" xfId="10" applyFont="1" applyBorder="1" applyAlignment="1">
      <alignment horizontal="right" vertical="center" wrapText="1"/>
    </xf>
    <xf numFmtId="0" fontId="5" fillId="0" borderId="5" xfId="10" applyFont="1" applyBorder="1" applyAlignment="1">
      <alignment vertical="center"/>
    </xf>
    <xf numFmtId="0" fontId="5" fillId="3" borderId="2" xfId="10" applyFont="1" applyFill="1" applyBorder="1" applyAlignment="1">
      <alignment vertical="center"/>
    </xf>
    <xf numFmtId="0" fontId="5" fillId="0" borderId="6" xfId="10" applyFont="1" applyBorder="1" applyAlignment="1">
      <alignment horizontal="center" vertical="center" wrapText="1"/>
    </xf>
    <xf numFmtId="0" fontId="5" fillId="0" borderId="6" xfId="10" applyFont="1" applyBorder="1" applyAlignment="1">
      <alignment horizontal="right" vertical="center" wrapText="1"/>
    </xf>
    <xf numFmtId="0" fontId="5" fillId="0" borderId="6" xfId="10" applyFont="1" applyBorder="1" applyAlignment="1">
      <alignment vertical="center"/>
    </xf>
    <xf numFmtId="0" fontId="5" fillId="0" borderId="6" xfId="5" applyFont="1" applyBorder="1" applyAlignment="1">
      <alignment vertical="center"/>
    </xf>
    <xf numFmtId="2" fontId="5" fillId="0" borderId="6" xfId="5" applyNumberFormat="1" applyFont="1" applyBorder="1" applyAlignment="1">
      <alignment vertical="center"/>
    </xf>
    <xf numFmtId="2" fontId="5" fillId="0" borderId="10" xfId="5" applyNumberFormat="1" applyFont="1" applyBorder="1" applyAlignment="1">
      <alignment vertical="center"/>
    </xf>
    <xf numFmtId="2" fontId="5" fillId="0" borderId="6" xfId="5" applyNumberFormat="1" applyFont="1" applyBorder="1" applyAlignment="1">
      <alignment horizontal="right" vertical="center"/>
    </xf>
    <xf numFmtId="2" fontId="5" fillId="0" borderId="11" xfId="5" applyNumberFormat="1" applyFont="1" applyBorder="1" applyAlignment="1">
      <alignment vertical="center"/>
    </xf>
    <xf numFmtId="1" fontId="5" fillId="0" borderId="6" xfId="5" applyNumberFormat="1" applyFont="1" applyBorder="1" applyAlignment="1">
      <alignment vertical="center"/>
    </xf>
    <xf numFmtId="0" fontId="5" fillId="0" borderId="11" xfId="10" applyFont="1" applyBorder="1" applyAlignment="1">
      <alignment vertical="center"/>
    </xf>
    <xf numFmtId="0" fontId="5" fillId="3" borderId="11" xfId="10" applyFont="1" applyFill="1" applyBorder="1" applyAlignment="1">
      <alignment vertical="center"/>
    </xf>
    <xf numFmtId="0" fontId="5" fillId="0" borderId="4" xfId="10" applyFont="1" applyBorder="1" applyAlignment="1">
      <alignment horizontal="center" vertical="center"/>
    </xf>
    <xf numFmtId="0" fontId="5" fillId="0" borderId="1" xfId="8" applyFont="1" applyBorder="1" applyAlignment="1">
      <alignment horizontal="right" vertical="center" wrapText="1"/>
    </xf>
    <xf numFmtId="1" fontId="5" fillId="0" borderId="2" xfId="8" applyNumberFormat="1" applyFont="1" applyBorder="1" applyAlignment="1">
      <alignment vertical="center"/>
    </xf>
    <xf numFmtId="0" fontId="5" fillId="0" borderId="4" xfId="8" applyFont="1" applyBorder="1" applyAlignment="1">
      <alignment horizontal="centerContinuous" vertical="center" wrapText="1"/>
    </xf>
    <xf numFmtId="0" fontId="5" fillId="0" borderId="4" xfId="8" applyFont="1" applyBorder="1" applyAlignment="1">
      <alignment horizontal="right" vertical="center" wrapText="1"/>
    </xf>
    <xf numFmtId="0" fontId="5" fillId="0" borderId="5" xfId="9" applyFont="1" applyBorder="1" applyAlignment="1">
      <alignment horizontal="center" vertical="center"/>
    </xf>
    <xf numFmtId="2" fontId="5" fillId="0" borderId="5" xfId="9" applyNumberFormat="1" applyFont="1" applyBorder="1" applyAlignment="1">
      <alignment horizontal="right" vertical="center"/>
    </xf>
    <xf numFmtId="0" fontId="5" fillId="0" borderId="7" xfId="9" applyFont="1" applyBorder="1" applyAlignment="1">
      <alignment vertical="center"/>
    </xf>
    <xf numFmtId="1" fontId="5" fillId="0" borderId="5" xfId="8" applyNumberFormat="1" applyFont="1" applyBorder="1" applyAlignment="1">
      <alignment vertical="center"/>
    </xf>
    <xf numFmtId="0" fontId="5" fillId="0" borderId="6" xfId="8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/>
    </xf>
    <xf numFmtId="0" fontId="5" fillId="3" borderId="6" xfId="8" applyFont="1" applyFill="1" applyBorder="1" applyAlignment="1">
      <alignment horizontal="center" vertical="center" wrapText="1"/>
    </xf>
    <xf numFmtId="0" fontId="5" fillId="0" borderId="6" xfId="8" applyFont="1" applyBorder="1" applyAlignment="1">
      <alignment vertical="center"/>
    </xf>
    <xf numFmtId="0" fontId="5" fillId="0" borderId="6" xfId="12" applyFont="1" applyBorder="1" applyAlignment="1">
      <alignment vertical="center"/>
    </xf>
    <xf numFmtId="2" fontId="5" fillId="0" borderId="6" xfId="12" applyNumberFormat="1" applyFont="1" applyBorder="1" applyAlignment="1">
      <alignment vertical="center"/>
    </xf>
    <xf numFmtId="2" fontId="5" fillId="0" borderId="6" xfId="0" applyNumberFormat="1" applyFont="1" applyBorder="1" applyAlignment="1">
      <alignment vertical="center"/>
    </xf>
    <xf numFmtId="2" fontId="7" fillId="0" borderId="6" xfId="12" applyNumberFormat="1" applyFont="1" applyBorder="1" applyAlignment="1">
      <alignment vertical="center"/>
    </xf>
    <xf numFmtId="0" fontId="5" fillId="3" borderId="6" xfId="8" applyFont="1" applyFill="1" applyBorder="1" applyAlignment="1">
      <alignment horizontal="right" vertical="center" wrapText="1"/>
    </xf>
    <xf numFmtId="0" fontId="5" fillId="0" borderId="6" xfId="8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/>
    </xf>
    <xf numFmtId="1" fontId="5" fillId="2" borderId="6" xfId="8" applyNumberFormat="1" applyFont="1" applyFill="1" applyBorder="1" applyAlignment="1">
      <alignment horizontal="right" vertical="center"/>
    </xf>
    <xf numFmtId="0" fontId="5" fillId="3" borderId="4" xfId="8" applyFont="1" applyFill="1" applyBorder="1" applyAlignment="1">
      <alignment horizontal="center" vertical="center" wrapText="1"/>
    </xf>
    <xf numFmtId="0" fontId="5" fillId="3" borderId="4" xfId="8" applyFont="1" applyFill="1" applyBorder="1" applyAlignment="1">
      <alignment vertical="center" wrapText="1"/>
    </xf>
    <xf numFmtId="0" fontId="5" fillId="0" borderId="4" xfId="9" applyFont="1" applyBorder="1" applyAlignment="1">
      <alignment vertical="center" wrapText="1"/>
    </xf>
    <xf numFmtId="2" fontId="5" fillId="0" borderId="4" xfId="0" applyNumberFormat="1" applyFont="1" applyBorder="1" applyAlignment="1">
      <alignment vertical="center"/>
    </xf>
    <xf numFmtId="2" fontId="7" fillId="0" borderId="4" xfId="9" applyNumberFormat="1" applyFont="1" applyBorder="1" applyAlignment="1">
      <alignment vertical="center" wrapText="1"/>
    </xf>
    <xf numFmtId="0" fontId="5" fillId="3" borderId="4" xfId="8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/>
    </xf>
    <xf numFmtId="0" fontId="5" fillId="2" borderId="4" xfId="0" applyFont="1" applyFill="1" applyBorder="1" applyAlignment="1">
      <alignment horizontal="right" vertical="center"/>
    </xf>
    <xf numFmtId="0" fontId="6" fillId="0" borderId="0" xfId="0" applyFont="1" applyBorder="1"/>
    <xf numFmtId="0" fontId="5" fillId="2" borderId="4" xfId="8" applyFont="1" applyFill="1" applyBorder="1" applyAlignment="1">
      <alignment horizontal="right" vertical="center" wrapText="1"/>
    </xf>
    <xf numFmtId="0" fontId="5" fillId="2" borderId="6" xfId="8" applyFont="1" applyFill="1" applyBorder="1" applyAlignment="1">
      <alignment horizontal="right" vertical="center"/>
    </xf>
    <xf numFmtId="0" fontId="5" fillId="0" borderId="6" xfId="10" applyFont="1" applyBorder="1" applyAlignment="1">
      <alignment vertical="center" wrapText="1"/>
    </xf>
    <xf numFmtId="0" fontId="5" fillId="0" borderId="6" xfId="8" applyFont="1" applyBorder="1" applyAlignment="1">
      <alignment horizontal="right" vertical="center"/>
    </xf>
    <xf numFmtId="165" fontId="5" fillId="0" borderId="2" xfId="8" applyNumberFormat="1" applyFont="1" applyBorder="1" applyAlignment="1">
      <alignment vertical="center"/>
    </xf>
    <xf numFmtId="165" fontId="5" fillId="2" borderId="4" xfId="0" applyNumberFormat="1" applyFont="1" applyFill="1" applyBorder="1" applyAlignment="1">
      <alignment horizontal="right" vertical="center"/>
    </xf>
    <xf numFmtId="165" fontId="5" fillId="2" borderId="4" xfId="8" applyNumberFormat="1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2" fontId="7" fillId="0" borderId="6" xfId="0" applyNumberFormat="1" applyFont="1" applyBorder="1"/>
    <xf numFmtId="0" fontId="5" fillId="2" borderId="6" xfId="0" applyFont="1" applyFill="1" applyBorder="1" applyAlignment="1">
      <alignment horizontal="right" vertical="center"/>
    </xf>
    <xf numFmtId="49" fontId="5" fillId="0" borderId="6" xfId="2" applyNumberFormat="1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6" xfId="2" applyNumberFormat="1" applyFont="1" applyBorder="1" applyAlignment="1">
      <alignment vertical="center" wrapText="1"/>
    </xf>
    <xf numFmtId="165" fontId="5" fillId="0" borderId="6" xfId="2" applyNumberFormat="1" applyFont="1" applyBorder="1" applyAlignment="1">
      <alignment vertical="center"/>
    </xf>
    <xf numFmtId="0" fontId="5" fillId="0" borderId="6" xfId="12" applyNumberFormat="1" applyFont="1" applyBorder="1" applyAlignment="1">
      <alignment vertical="center"/>
    </xf>
    <xf numFmtId="0" fontId="5" fillId="0" borderId="6" xfId="2" applyNumberFormat="1" applyFont="1" applyBorder="1" applyAlignment="1">
      <alignment vertical="center"/>
    </xf>
    <xf numFmtId="0" fontId="5" fillId="0" borderId="6" xfId="2" applyFont="1" applyBorder="1" applyAlignment="1">
      <alignment vertical="center" wrapText="1"/>
    </xf>
    <xf numFmtId="0" fontId="5" fillId="0" borderId="6" xfId="2" applyNumberFormat="1" applyFont="1" applyBorder="1" applyAlignment="1">
      <alignment horizontal="right" vertical="center" wrapText="1"/>
    </xf>
    <xf numFmtId="0" fontId="5" fillId="2" borderId="6" xfId="2" applyNumberFormat="1" applyFont="1" applyFill="1" applyBorder="1" applyAlignment="1">
      <alignment horizontal="right" vertical="center"/>
    </xf>
    <xf numFmtId="0" fontId="5" fillId="0" borderId="6" xfId="6" applyFont="1" applyBorder="1" applyAlignment="1">
      <alignment horizontal="center" vertical="center" wrapText="1"/>
    </xf>
    <xf numFmtId="0" fontId="5" fillId="0" borderId="6" xfId="6" applyFont="1" applyBorder="1" applyAlignment="1">
      <alignment vertical="center" wrapText="1"/>
    </xf>
    <xf numFmtId="0" fontId="5" fillId="0" borderId="6" xfId="6" applyFont="1" applyBorder="1" applyAlignment="1">
      <alignment horizontal="right" vertical="center" wrapText="1"/>
    </xf>
    <xf numFmtId="0" fontId="5" fillId="0" borderId="6" xfId="6" applyFont="1" applyBorder="1" applyAlignment="1">
      <alignment vertical="center"/>
    </xf>
    <xf numFmtId="0" fontId="5" fillId="0" borderId="6" xfId="13" applyFont="1" applyBorder="1" applyAlignment="1">
      <alignment vertical="center"/>
    </xf>
    <xf numFmtId="2" fontId="5" fillId="0" borderId="6" xfId="13" applyNumberFormat="1" applyFont="1" applyBorder="1" applyAlignment="1">
      <alignment vertical="center"/>
    </xf>
    <xf numFmtId="0" fontId="5" fillId="0" borderId="10" xfId="13" applyFont="1" applyBorder="1" applyAlignment="1">
      <alignment vertical="center"/>
    </xf>
    <xf numFmtId="2" fontId="5" fillId="0" borderId="6" xfId="13" applyNumberFormat="1" applyFont="1" applyBorder="1" applyAlignment="1">
      <alignment horizontal="right" vertical="center"/>
    </xf>
    <xf numFmtId="2" fontId="5" fillId="0" borderId="11" xfId="13" applyNumberFormat="1" applyFont="1" applyBorder="1" applyAlignment="1">
      <alignment vertical="center"/>
    </xf>
    <xf numFmtId="1" fontId="5" fillId="0" borderId="6" xfId="13" applyNumberFormat="1" applyFont="1" applyBorder="1" applyAlignment="1">
      <alignment vertical="center"/>
    </xf>
    <xf numFmtId="0" fontId="5" fillId="0" borderId="6" xfId="6" applyFont="1" applyBorder="1" applyAlignment="1">
      <alignment horizontal="center" vertical="center"/>
    </xf>
    <xf numFmtId="0" fontId="5" fillId="0" borderId="11" xfId="6" applyFont="1" applyBorder="1" applyAlignment="1">
      <alignment vertical="center"/>
    </xf>
    <xf numFmtId="0" fontId="13" fillId="0" borderId="6" xfId="8" applyFont="1" applyBorder="1" applyAlignment="1">
      <alignment horizontal="center" vertical="center" wrapText="1"/>
    </xf>
    <xf numFmtId="0" fontId="5" fillId="0" borderId="6" xfId="14" quotePrefix="1" applyFont="1" applyBorder="1" applyAlignment="1">
      <alignment horizontal="left" vertical="center" wrapText="1"/>
    </xf>
    <xf numFmtId="0" fontId="5" fillId="0" borderId="6" xfId="14" applyFont="1" applyBorder="1" applyAlignment="1">
      <alignment horizontal="center" vertical="center" wrapText="1"/>
    </xf>
    <xf numFmtId="0" fontId="5" fillId="0" borderId="6" xfId="14" applyFont="1" applyBorder="1" applyAlignment="1">
      <alignment horizontal="right" vertical="center" wrapText="1"/>
    </xf>
    <xf numFmtId="2" fontId="5" fillId="0" borderId="10" xfId="4" applyNumberFormat="1" applyFont="1" applyBorder="1" applyAlignment="1">
      <alignment vertical="center"/>
    </xf>
    <xf numFmtId="167" fontId="5" fillId="0" borderId="6" xfId="5" applyNumberFormat="1" applyFont="1" applyBorder="1" applyAlignment="1">
      <alignment vertical="center"/>
    </xf>
    <xf numFmtId="164" fontId="5" fillId="0" borderId="6" xfId="4" applyNumberFormat="1" applyFont="1" applyBorder="1" applyAlignment="1">
      <alignment vertical="center"/>
    </xf>
    <xf numFmtId="0" fontId="5" fillId="0" borderId="6" xfId="8" applyFont="1" applyBorder="1" applyAlignment="1">
      <alignment vertical="center" wrapText="1"/>
    </xf>
    <xf numFmtId="0" fontId="5" fillId="0" borderId="6" xfId="8" applyFont="1" applyBorder="1" applyAlignment="1">
      <alignment horizontal="center" vertical="center"/>
    </xf>
    <xf numFmtId="0" fontId="5" fillId="0" borderId="6" xfId="8" applyNumberFormat="1" applyFont="1" applyBorder="1" applyAlignment="1">
      <alignment horizontal="right" vertical="center" wrapText="1"/>
    </xf>
    <xf numFmtId="0" fontId="5" fillId="0" borderId="0" xfId="14" applyFont="1" applyBorder="1"/>
    <xf numFmtId="49" fontId="5" fillId="0" borderId="6" xfId="4" applyNumberFormat="1" applyFont="1" applyBorder="1" applyAlignment="1">
      <alignment horizontal="center" vertical="center" wrapText="1"/>
    </xf>
    <xf numFmtId="0" fontId="5" fillId="0" borderId="6" xfId="4" applyFont="1" applyBorder="1" applyAlignment="1">
      <alignment vertical="center" wrapText="1"/>
    </xf>
    <xf numFmtId="0" fontId="5" fillId="0" borderId="12" xfId="4" applyFont="1" applyBorder="1" applyAlignment="1">
      <alignment horizontal="center" vertical="center" wrapText="1"/>
    </xf>
    <xf numFmtId="0" fontId="5" fillId="2" borderId="6" xfId="4" applyNumberFormat="1" applyFont="1" applyFill="1" applyBorder="1" applyAlignment="1">
      <alignment horizontal="right" vertical="center" wrapText="1"/>
    </xf>
    <xf numFmtId="0" fontId="5" fillId="0" borderId="6" xfId="4" applyNumberFormat="1" applyFont="1" applyBorder="1" applyAlignment="1">
      <alignment vertical="center"/>
    </xf>
    <xf numFmtId="2" fontId="5" fillId="0" borderId="6" xfId="4" applyNumberFormat="1" applyFont="1" applyBorder="1" applyAlignment="1">
      <alignment vertical="center"/>
    </xf>
    <xf numFmtId="2" fontId="5" fillId="0" borderId="6" xfId="4" applyNumberFormat="1" applyFont="1" applyBorder="1" applyAlignment="1">
      <alignment horizontal="right" vertical="center"/>
    </xf>
    <xf numFmtId="2" fontId="5" fillId="0" borderId="11" xfId="4" applyNumberFormat="1" applyFont="1" applyBorder="1" applyAlignment="1">
      <alignment vertical="center"/>
    </xf>
    <xf numFmtId="0" fontId="5" fillId="0" borderId="6" xfId="4" applyNumberFormat="1" applyFont="1" applyBorder="1" applyAlignment="1">
      <alignment vertical="center" wrapText="1"/>
    </xf>
    <xf numFmtId="0" fontId="5" fillId="0" borderId="6" xfId="4" applyNumberFormat="1" applyFont="1" applyBorder="1" applyAlignment="1">
      <alignment horizontal="center" vertical="center"/>
    </xf>
    <xf numFmtId="0" fontId="5" fillId="0" borderId="11" xfId="4" applyNumberFormat="1" applyFont="1" applyBorder="1" applyAlignment="1">
      <alignment horizontal="right" vertical="center" wrapText="1"/>
    </xf>
    <xf numFmtId="0" fontId="5" fillId="0" borderId="11" xfId="4" applyNumberFormat="1" applyFont="1" applyBorder="1" applyAlignment="1">
      <alignment vertical="center"/>
    </xf>
    <xf numFmtId="0" fontId="5" fillId="2" borderId="1" xfId="6" applyFont="1" applyFill="1" applyBorder="1" applyAlignment="1">
      <alignment horizontal="center" vertical="center" wrapText="1"/>
    </xf>
    <xf numFmtId="49" fontId="5" fillId="2" borderId="6" xfId="2" applyNumberFormat="1" applyFont="1" applyFill="1" applyBorder="1" applyAlignment="1">
      <alignment horizontal="center" vertical="center" wrapText="1"/>
    </xf>
    <xf numFmtId="0" fontId="5" fillId="2" borderId="6" xfId="4" applyFont="1" applyFill="1" applyBorder="1" applyAlignment="1">
      <alignment vertical="center" wrapText="1"/>
    </xf>
    <xf numFmtId="0" fontId="5" fillId="2" borderId="6" xfId="8" applyFont="1" applyFill="1" applyBorder="1" applyAlignment="1">
      <alignment horizontal="center" vertical="center" wrapText="1"/>
    </xf>
    <xf numFmtId="0" fontId="5" fillId="2" borderId="6" xfId="2" applyNumberFormat="1" applyFont="1" applyFill="1" applyBorder="1" applyAlignment="1">
      <alignment vertical="center" wrapText="1"/>
    </xf>
    <xf numFmtId="0" fontId="5" fillId="2" borderId="6" xfId="2" applyNumberFormat="1" applyFont="1" applyFill="1" applyBorder="1" applyAlignment="1">
      <alignment vertical="center"/>
    </xf>
    <xf numFmtId="0" fontId="5" fillId="2" borderId="6" xfId="12" applyNumberFormat="1" applyFont="1" applyFill="1" applyBorder="1" applyAlignment="1">
      <alignment vertical="center"/>
    </xf>
    <xf numFmtId="2" fontId="5" fillId="2" borderId="6" xfId="12" applyNumberFormat="1" applyFont="1" applyFill="1" applyBorder="1" applyAlignment="1">
      <alignment vertical="center"/>
    </xf>
    <xf numFmtId="2" fontId="5" fillId="2" borderId="6" xfId="0" applyNumberFormat="1" applyFont="1" applyFill="1" applyBorder="1" applyAlignment="1">
      <alignment vertical="center"/>
    </xf>
    <xf numFmtId="2" fontId="7" fillId="2" borderId="6" xfId="12" applyNumberFormat="1" applyFont="1" applyFill="1" applyBorder="1" applyAlignment="1">
      <alignment vertical="center"/>
    </xf>
    <xf numFmtId="0" fontId="5" fillId="2" borderId="6" xfId="2" applyFont="1" applyFill="1" applyBorder="1" applyAlignment="1">
      <alignment vertical="center" wrapText="1"/>
    </xf>
    <xf numFmtId="0" fontId="5" fillId="2" borderId="6" xfId="2" applyNumberFormat="1" applyFont="1" applyFill="1" applyBorder="1" applyAlignment="1">
      <alignment horizontal="right" vertical="center" wrapText="1"/>
    </xf>
    <xf numFmtId="0" fontId="5" fillId="2" borderId="0" xfId="2" applyFont="1" applyFill="1" applyBorder="1"/>
    <xf numFmtId="0" fontId="5" fillId="2" borderId="1" xfId="2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center" wrapText="1"/>
    </xf>
    <xf numFmtId="0" fontId="5" fillId="2" borderId="1" xfId="2" applyFont="1" applyFill="1" applyBorder="1" applyAlignment="1">
      <alignment vertical="center"/>
    </xf>
    <xf numFmtId="0" fontId="5" fillId="2" borderId="1" xfId="5" applyNumberFormat="1" applyFont="1" applyFill="1" applyBorder="1" applyAlignment="1">
      <alignment vertical="center"/>
    </xf>
    <xf numFmtId="164" fontId="5" fillId="2" borderId="1" xfId="2" applyNumberFormat="1" applyFont="1" applyFill="1" applyBorder="1" applyAlignment="1">
      <alignment vertical="center"/>
    </xf>
    <xf numFmtId="0" fontId="5" fillId="2" borderId="3" xfId="5" applyNumberFormat="1" applyFont="1" applyFill="1" applyBorder="1" applyAlignment="1">
      <alignment vertical="center"/>
    </xf>
    <xf numFmtId="0" fontId="5" fillId="2" borderId="1" xfId="5" applyNumberFormat="1" applyFont="1" applyFill="1" applyBorder="1" applyAlignment="1">
      <alignment horizontal="right" vertical="center"/>
    </xf>
    <xf numFmtId="167" fontId="5" fillId="2" borderId="2" xfId="5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2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right" vertical="center"/>
    </xf>
    <xf numFmtId="0" fontId="5" fillId="2" borderId="0" xfId="0" applyFont="1" applyFill="1" applyBorder="1"/>
    <xf numFmtId="0" fontId="5" fillId="2" borderId="9" xfId="2" applyFont="1" applyFill="1" applyBorder="1" applyAlignment="1">
      <alignment horizontal="left" vertical="center" wrapText="1"/>
    </xf>
    <xf numFmtId="0" fontId="5" fillId="0" borderId="9" xfId="2" applyFont="1" applyBorder="1" applyAlignment="1">
      <alignment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9" xfId="2" applyNumberFormat="1" applyFont="1" applyBorder="1" applyAlignment="1">
      <alignment vertical="center" wrapText="1"/>
    </xf>
    <xf numFmtId="0" fontId="5" fillId="0" borderId="9" xfId="2" applyNumberFormat="1" applyFont="1" applyBorder="1" applyAlignment="1">
      <alignment vertical="center"/>
    </xf>
    <xf numFmtId="0" fontId="5" fillId="0" borderId="7" xfId="5" applyNumberFormat="1" applyFont="1" applyBorder="1" applyAlignment="1">
      <alignment vertical="center"/>
    </xf>
    <xf numFmtId="0" fontId="5" fillId="0" borderId="7" xfId="9" applyNumberFormat="1" applyFont="1" applyBorder="1" applyAlignment="1">
      <alignment vertical="center"/>
    </xf>
    <xf numFmtId="0" fontId="5" fillId="0" borderId="9" xfId="9" applyNumberFormat="1" applyFont="1" applyBorder="1" applyAlignment="1">
      <alignment vertical="center"/>
    </xf>
    <xf numFmtId="2" fontId="5" fillId="0" borderId="9" xfId="9" applyNumberFormat="1" applyFont="1" applyBorder="1" applyAlignment="1">
      <alignment horizontal="center" vertical="center"/>
    </xf>
    <xf numFmtId="167" fontId="5" fillId="0" borderId="9" xfId="9" applyNumberFormat="1" applyFont="1" applyBorder="1" applyAlignment="1">
      <alignment horizontal="right" vertical="center" wrapText="1"/>
    </xf>
    <xf numFmtId="0" fontId="5" fillId="0" borderId="7" xfId="15" applyNumberFormat="1" applyFont="1" applyBorder="1" applyAlignment="1">
      <alignment horizontal="center" vertical="center" wrapText="1"/>
    </xf>
    <xf numFmtId="0" fontId="5" fillId="0" borderId="9" xfId="2" applyNumberFormat="1" applyFont="1" applyBorder="1" applyAlignment="1">
      <alignment horizontal="right" vertical="center" wrapText="1"/>
    </xf>
    <xf numFmtId="0" fontId="5" fillId="0" borderId="9" xfId="15" applyNumberFormat="1" applyFont="1" applyBorder="1" applyAlignment="1">
      <alignment vertical="center"/>
    </xf>
    <xf numFmtId="0" fontId="5" fillId="0" borderId="4" xfId="2" applyFont="1" applyBorder="1" applyAlignment="1">
      <alignment horizontal="center" vertical="center" wrapText="1"/>
    </xf>
    <xf numFmtId="0" fontId="5" fillId="2" borderId="5" xfId="2" applyFont="1" applyFill="1" applyBorder="1" applyAlignment="1">
      <alignment horizontal="left" vertical="center" wrapText="1"/>
    </xf>
    <xf numFmtId="0" fontId="5" fillId="0" borderId="5" xfId="2" applyFont="1" applyBorder="1" applyAlignment="1">
      <alignment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5" xfId="2" applyNumberFormat="1" applyFont="1" applyBorder="1" applyAlignment="1">
      <alignment vertical="center" wrapText="1"/>
    </xf>
    <xf numFmtId="0" fontId="5" fillId="0" borderId="5" xfId="2" applyNumberFormat="1" applyFont="1" applyBorder="1" applyAlignment="1">
      <alignment vertical="center"/>
    </xf>
    <xf numFmtId="0" fontId="5" fillId="0" borderId="4" xfId="5" applyNumberFormat="1" applyFont="1" applyBorder="1" applyAlignment="1">
      <alignment vertical="center"/>
    </xf>
    <xf numFmtId="0" fontId="5" fillId="0" borderId="4" xfId="9" applyNumberFormat="1" applyFont="1" applyBorder="1" applyAlignment="1">
      <alignment vertical="center"/>
    </xf>
    <xf numFmtId="0" fontId="5" fillId="0" borderId="5" xfId="9" applyNumberFormat="1" applyFont="1" applyBorder="1" applyAlignment="1">
      <alignment vertical="center"/>
    </xf>
    <xf numFmtId="2" fontId="5" fillId="0" borderId="5" xfId="9" applyNumberFormat="1" applyFont="1" applyBorder="1" applyAlignment="1">
      <alignment horizontal="center" vertical="center"/>
    </xf>
    <xf numFmtId="167" fontId="5" fillId="0" borderId="5" xfId="9" applyNumberFormat="1" applyFont="1" applyBorder="1" applyAlignment="1">
      <alignment horizontal="right" vertical="center" wrapText="1"/>
    </xf>
    <xf numFmtId="0" fontId="9" fillId="0" borderId="5" xfId="2" applyNumberFormat="1" applyFont="1" applyBorder="1" applyAlignment="1">
      <alignment vertical="center"/>
    </xf>
    <xf numFmtId="0" fontId="9" fillId="0" borderId="5" xfId="2" applyNumberFormat="1" applyFont="1" applyBorder="1" applyAlignment="1">
      <alignment horizontal="center" vertical="center" wrapText="1"/>
    </xf>
    <xf numFmtId="0" fontId="9" fillId="0" borderId="5" xfId="2" applyNumberFormat="1" applyFont="1" applyBorder="1" applyAlignment="1">
      <alignment horizontal="right" vertical="center" wrapText="1"/>
    </xf>
    <xf numFmtId="0" fontId="5" fillId="0" borderId="5" xfId="15" applyNumberFormat="1" applyFont="1" applyBorder="1" applyAlignment="1">
      <alignment vertical="center"/>
    </xf>
    <xf numFmtId="0" fontId="5" fillId="0" borderId="7" xfId="2" applyFont="1" applyBorder="1" applyAlignment="1">
      <alignment horizontal="center" vertical="center" wrapText="1"/>
    </xf>
    <xf numFmtId="0" fontId="5" fillId="2" borderId="6" xfId="16" applyFont="1" applyFill="1" applyBorder="1" applyAlignment="1">
      <alignment horizontal="center" vertical="center" wrapText="1"/>
    </xf>
    <xf numFmtId="49" fontId="5" fillId="2" borderId="6" xfId="4" applyNumberFormat="1" applyFont="1" applyFill="1" applyBorder="1" applyAlignment="1">
      <alignment horizontal="center" vertical="center" wrapText="1"/>
    </xf>
    <xf numFmtId="0" fontId="4" fillId="2" borderId="6" xfId="4" applyFont="1" applyFill="1" applyBorder="1" applyAlignment="1">
      <alignment vertical="center" wrapText="1"/>
    </xf>
    <xf numFmtId="0" fontId="5" fillId="0" borderId="11" xfId="4" applyFont="1" applyBorder="1" applyAlignment="1">
      <alignment horizontal="center" vertical="center" wrapText="1"/>
    </xf>
    <xf numFmtId="165" fontId="5" fillId="0" borderId="11" xfId="4" applyNumberFormat="1" applyFont="1" applyBorder="1" applyAlignment="1">
      <alignment horizontal="center" vertical="center" wrapText="1"/>
    </xf>
    <xf numFmtId="164" fontId="5" fillId="0" borderId="6" xfId="4" applyNumberFormat="1" applyFont="1" applyBorder="1" applyAlignment="1">
      <alignment horizontal="center" vertical="center"/>
    </xf>
    <xf numFmtId="165" fontId="5" fillId="0" borderId="6" xfId="4" applyNumberFormat="1" applyFont="1" applyBorder="1" applyAlignment="1">
      <alignment horizontal="center" vertical="center"/>
    </xf>
    <xf numFmtId="0" fontId="5" fillId="0" borderId="10" xfId="5" applyFont="1" applyBorder="1" applyAlignment="1">
      <alignment horizontal="center" vertical="center"/>
    </xf>
    <xf numFmtId="167" fontId="5" fillId="0" borderId="11" xfId="5" applyNumberFormat="1" applyFont="1" applyBorder="1" applyAlignment="1">
      <alignment horizontal="center" vertical="center"/>
    </xf>
    <xf numFmtId="2" fontId="5" fillId="0" borderId="6" xfId="4" applyNumberFormat="1" applyFont="1" applyBorder="1" applyAlignment="1">
      <alignment horizontal="center" vertical="center"/>
    </xf>
    <xf numFmtId="0" fontId="5" fillId="0" borderId="6" xfId="4" applyFont="1" applyBorder="1" applyAlignment="1">
      <alignment horizontal="center" vertical="center"/>
    </xf>
    <xf numFmtId="0" fontId="5" fillId="0" borderId="0" xfId="10" applyFont="1" applyBorder="1" applyAlignment="1">
      <alignment horizontal="center" vertical="center" wrapText="1"/>
    </xf>
    <xf numFmtId="0" fontId="16" fillId="0" borderId="0" xfId="10" applyFont="1"/>
    <xf numFmtId="0" fontId="4" fillId="0" borderId="0" xfId="10" applyFont="1" applyBorder="1" applyAlignment="1">
      <alignment horizontal="center" vertical="center" wrapText="1"/>
    </xf>
    <xf numFmtId="0" fontId="9" fillId="0" borderId="0" xfId="10" applyFont="1" applyBorder="1" applyAlignment="1">
      <alignment vertical="center" wrapText="1"/>
    </xf>
    <xf numFmtId="0" fontId="5" fillId="0" borderId="0" xfId="10" applyFont="1" applyBorder="1" applyAlignment="1">
      <alignment vertical="center"/>
    </xf>
    <xf numFmtId="2" fontId="5" fillId="0" borderId="0" xfId="10" applyNumberFormat="1" applyFont="1" applyBorder="1" applyAlignment="1">
      <alignment vertical="center"/>
    </xf>
    <xf numFmtId="0" fontId="5" fillId="0" borderId="0" xfId="10" applyNumberFormat="1" applyFont="1" applyBorder="1" applyAlignment="1">
      <alignment vertical="center"/>
    </xf>
    <xf numFmtId="1" fontId="16" fillId="0" borderId="0" xfId="10" applyNumberFormat="1" applyFont="1" applyBorder="1" applyAlignment="1">
      <alignment vertical="center"/>
    </xf>
    <xf numFmtId="0" fontId="16" fillId="0" borderId="0" xfId="10" applyFont="1" applyBorder="1" applyAlignment="1">
      <alignment vertical="center" wrapText="1"/>
    </xf>
    <xf numFmtId="0" fontId="5" fillId="0" borderId="0" xfId="10" applyFont="1" applyBorder="1" applyAlignment="1">
      <alignment horizontal="center" vertical="center"/>
    </xf>
    <xf numFmtId="0" fontId="5" fillId="0" borderId="0" xfId="10" applyFont="1" applyBorder="1"/>
    <xf numFmtId="0" fontId="4" fillId="0" borderId="0" xfId="10" applyFont="1" applyBorder="1" applyAlignment="1">
      <alignment horizontal="right" vertical="center" wrapText="1"/>
    </xf>
    <xf numFmtId="164" fontId="16" fillId="0" borderId="0" xfId="10" applyNumberFormat="1" applyFont="1" applyBorder="1"/>
    <xf numFmtId="0" fontId="4" fillId="0" borderId="0" xfId="10" applyFont="1" applyBorder="1" applyAlignment="1">
      <alignment horizontal="left" vertical="center" wrapText="1"/>
    </xf>
    <xf numFmtId="0" fontId="5" fillId="0" borderId="0" xfId="10" applyNumberFormat="1" applyFont="1" applyBorder="1"/>
    <xf numFmtId="0" fontId="16" fillId="0" borderId="0" xfId="10" applyFont="1" applyBorder="1"/>
    <xf numFmtId="2" fontId="16" fillId="3" borderId="0" xfId="10" applyNumberFormat="1" applyFont="1" applyFill="1" applyBorder="1" applyAlignment="1">
      <alignment horizontal="left" vertical="center" wrapText="1"/>
    </xf>
    <xf numFmtId="167" fontId="5" fillId="0" borderId="0" xfId="10" applyNumberFormat="1" applyFont="1" applyBorder="1" applyAlignment="1">
      <alignment horizontal="right" vertical="center"/>
    </xf>
    <xf numFmtId="0" fontId="5" fillId="0" borderId="0" xfId="10" applyFont="1" applyBorder="1" applyAlignment="1">
      <alignment vertical="center"/>
    </xf>
    <xf numFmtId="164" fontId="16" fillId="0" borderId="0" xfId="10" applyNumberFormat="1" applyFont="1" applyBorder="1" applyAlignment="1">
      <alignment vertical="center"/>
    </xf>
    <xf numFmtId="0" fontId="9" fillId="0" borderId="0" xfId="10" applyFont="1" applyBorder="1" applyAlignment="1">
      <alignment horizontal="centerContinuous" vertical="center" wrapText="1"/>
    </xf>
    <xf numFmtId="0" fontId="16" fillId="0" borderId="0" xfId="10" applyFont="1" applyBorder="1" applyAlignment="1">
      <alignment vertical="center"/>
    </xf>
    <xf numFmtId="0" fontId="5" fillId="0" borderId="0" xfId="10" applyFont="1" applyBorder="1" applyAlignment="1">
      <alignment horizontal="right" vertical="center"/>
    </xf>
    <xf numFmtId="0" fontId="4" fillId="0" borderId="0" xfId="10" applyFont="1" applyBorder="1" applyAlignment="1">
      <alignment horizontal="left" vertical="center" wrapText="1"/>
    </xf>
    <xf numFmtId="0" fontId="5" fillId="0" borderId="0" xfId="10" applyFont="1" applyBorder="1" applyAlignment="1">
      <alignment horizontal="centerContinuous" vertical="center" wrapText="1"/>
    </xf>
    <xf numFmtId="2" fontId="5" fillId="0" borderId="0" xfId="10" applyNumberFormat="1" applyFont="1" applyBorder="1" applyAlignment="1">
      <alignment horizontal="right" vertical="center"/>
    </xf>
    <xf numFmtId="0" fontId="5" fillId="0" borderId="0" xfId="9" applyFont="1" applyBorder="1" applyAlignment="1">
      <alignment horizontal="center" vertical="center" wrapText="1"/>
    </xf>
    <xf numFmtId="0" fontId="4" fillId="0" borderId="0" xfId="10" applyFont="1" applyBorder="1" applyAlignment="1">
      <alignment horizontal="centerContinuous" vertical="center" wrapText="1"/>
    </xf>
    <xf numFmtId="0" fontId="9" fillId="0" borderId="0" xfId="10" applyFont="1" applyBorder="1" applyAlignment="1">
      <alignment horizontal="right" vertical="center" wrapText="1"/>
    </xf>
    <xf numFmtId="2" fontId="5" fillId="0" borderId="0" xfId="10" applyNumberFormat="1" applyFont="1" applyBorder="1"/>
    <xf numFmtId="0" fontId="5" fillId="0" borderId="0" xfId="10" applyFont="1"/>
    <xf numFmtId="167" fontId="5" fillId="0" borderId="0" xfId="17" applyNumberFormat="1" applyFont="1" applyBorder="1" applyAlignment="1">
      <alignment vertical="center"/>
    </xf>
    <xf numFmtId="167" fontId="16" fillId="0" borderId="0" xfId="10" applyNumberFormat="1" applyFont="1" applyBorder="1" applyAlignment="1">
      <alignment horizontal="right" vertical="center"/>
    </xf>
    <xf numFmtId="2" fontId="16" fillId="0" borderId="0" xfId="10" applyNumberFormat="1" applyFont="1" applyBorder="1" applyAlignment="1">
      <alignment horizontal="right"/>
    </xf>
    <xf numFmtId="166" fontId="5" fillId="0" borderId="0" xfId="10" applyNumberFormat="1" applyFont="1"/>
    <xf numFmtId="0" fontId="5" fillId="0" borderId="0" xfId="10" applyFont="1" applyAlignment="1">
      <alignment horizontal="center" vertical="center"/>
    </xf>
    <xf numFmtId="0" fontId="9" fillId="0" borderId="0" xfId="10" applyFont="1" applyAlignment="1">
      <alignment vertical="center"/>
    </xf>
    <xf numFmtId="167" fontId="16" fillId="0" borderId="0" xfId="17" applyNumberFormat="1" applyFont="1" applyBorder="1" applyAlignment="1">
      <alignment vertical="center"/>
    </xf>
    <xf numFmtId="0" fontId="16" fillId="0" borderId="0" xfId="10" applyFont="1" applyAlignment="1">
      <alignment vertical="center"/>
    </xf>
    <xf numFmtId="167" fontId="16" fillId="0" borderId="0" xfId="17" applyNumberFormat="1" applyFont="1" applyBorder="1" applyAlignment="1">
      <alignment vertical="center"/>
    </xf>
    <xf numFmtId="0" fontId="4" fillId="0" borderId="0" xfId="10" applyFont="1" applyBorder="1"/>
    <xf numFmtId="0" fontId="9" fillId="0" borderId="0" xfId="10" applyFont="1" applyBorder="1"/>
    <xf numFmtId="0" fontId="16" fillId="0" borderId="0" xfId="10" applyFont="1" applyBorder="1" applyAlignment="1">
      <alignment horizontal="center" vertical="center"/>
    </xf>
    <xf numFmtId="9" fontId="5" fillId="0" borderId="0" xfId="10" applyNumberFormat="1" applyFont="1"/>
    <xf numFmtId="0" fontId="5" fillId="0" borderId="0" xfId="10" applyFont="1" applyBorder="1" applyAlignment="1">
      <alignment horizontal="centerContinuous" wrapText="1"/>
    </xf>
    <xf numFmtId="0" fontId="7" fillId="0" borderId="0" xfId="10" applyFont="1" applyBorder="1" applyAlignment="1">
      <alignment horizontal="left" vertical="center" wrapText="1"/>
    </xf>
    <xf numFmtId="0" fontId="17" fillId="0" borderId="0" xfId="18" applyFont="1"/>
    <xf numFmtId="0" fontId="4" fillId="0" borderId="0" xfId="18" applyFont="1" applyAlignment="1">
      <alignment horizontal="center"/>
    </xf>
    <xf numFmtId="0" fontId="17" fillId="0" borderId="0" xfId="18" applyFont="1" applyAlignment="1">
      <alignment horizontal="center" vertical="center"/>
    </xf>
    <xf numFmtId="0" fontId="17" fillId="0" borderId="0" xfId="18" applyFont="1" applyAlignment="1">
      <alignment vertical="center"/>
    </xf>
    <xf numFmtId="2" fontId="17" fillId="0" borderId="0" xfId="18" applyNumberFormat="1" applyFont="1" applyAlignment="1">
      <alignment vertical="center"/>
    </xf>
    <xf numFmtId="1" fontId="17" fillId="0" borderId="0" xfId="18" applyNumberFormat="1" applyFont="1" applyAlignment="1">
      <alignment vertical="center"/>
    </xf>
    <xf numFmtId="0" fontId="17" fillId="0" borderId="0" xfId="18" applyFont="1" applyAlignment="1">
      <alignment vertical="center" wrapText="1"/>
    </xf>
    <xf numFmtId="0" fontId="17" fillId="0" borderId="0" xfId="18" applyFont="1" applyBorder="1" applyAlignment="1">
      <alignment horizontal="right" vertical="center" wrapText="1"/>
    </xf>
    <xf numFmtId="0" fontId="17" fillId="0" borderId="0" xfId="18" applyFont="1" applyBorder="1"/>
    <xf numFmtId="0" fontId="17" fillId="0" borderId="0" xfId="18" applyFont="1" applyBorder="1" applyAlignment="1">
      <alignment vertical="center"/>
    </xf>
    <xf numFmtId="49" fontId="5" fillId="0" borderId="1" xfId="2" applyNumberFormat="1" applyFont="1" applyFill="1" applyBorder="1" applyAlignment="1">
      <alignment horizontal="centerContinuous" vertical="center" wrapText="1"/>
    </xf>
    <xf numFmtId="0" fontId="5" fillId="0" borderId="6" xfId="7" applyFont="1" applyBorder="1" applyAlignment="1">
      <alignment vertical="center"/>
    </xf>
    <xf numFmtId="2" fontId="5" fillId="0" borderId="6" xfId="7" applyNumberFormat="1" applyFont="1" applyBorder="1" applyAlignment="1">
      <alignment vertical="center"/>
    </xf>
    <xf numFmtId="0" fontId="5" fillId="0" borderId="10" xfId="7" applyFont="1" applyBorder="1" applyAlignment="1">
      <alignment vertical="center"/>
    </xf>
    <xf numFmtId="0" fontId="5" fillId="0" borderId="6" xfId="7" applyNumberFormat="1" applyFont="1" applyBorder="1" applyAlignment="1">
      <alignment horizontal="right" vertical="center"/>
    </xf>
    <xf numFmtId="2" fontId="5" fillId="0" borderId="11" xfId="7" applyNumberFormat="1" applyFont="1" applyBorder="1" applyAlignment="1">
      <alignment vertical="center"/>
    </xf>
    <xf numFmtId="1" fontId="5" fillId="0" borderId="6" xfId="7" applyNumberFormat="1" applyFont="1" applyBorder="1" applyAlignment="1">
      <alignment vertical="center"/>
    </xf>
    <xf numFmtId="0" fontId="5" fillId="0" borderId="0" xfId="6" applyFont="1" applyBorder="1" applyAlignment="1">
      <alignment vertical="center"/>
    </xf>
    <xf numFmtId="0" fontId="5" fillId="0" borderId="4" xfId="6" applyNumberFormat="1" applyFont="1" applyBorder="1" applyAlignment="1">
      <alignment vertical="center"/>
    </xf>
    <xf numFmtId="0" fontId="5" fillId="0" borderId="7" xfId="6" applyNumberFormat="1" applyFont="1" applyBorder="1" applyAlignment="1">
      <alignment vertical="center"/>
    </xf>
    <xf numFmtId="0" fontId="5" fillId="0" borderId="1" xfId="7" applyNumberFormat="1" applyFont="1" applyBorder="1" applyAlignment="1">
      <alignment horizontal="right" vertical="center"/>
    </xf>
    <xf numFmtId="0" fontId="5" fillId="0" borderId="1" xfId="13" applyFont="1" applyBorder="1" applyAlignment="1">
      <alignment vertical="center"/>
    </xf>
    <xf numFmtId="2" fontId="5" fillId="0" borderId="1" xfId="13" applyNumberFormat="1" applyFont="1" applyBorder="1" applyAlignment="1">
      <alignment vertical="center"/>
    </xf>
    <xf numFmtId="0" fontId="5" fillId="0" borderId="3" xfId="13" applyFont="1" applyBorder="1" applyAlignment="1">
      <alignment vertical="center"/>
    </xf>
    <xf numFmtId="0" fontId="5" fillId="0" borderId="1" xfId="13" applyNumberFormat="1" applyFont="1" applyBorder="1" applyAlignment="1">
      <alignment horizontal="right" vertical="center"/>
    </xf>
    <xf numFmtId="2" fontId="5" fillId="0" borderId="2" xfId="13" applyNumberFormat="1" applyFont="1" applyBorder="1" applyAlignment="1">
      <alignment vertical="center"/>
    </xf>
    <xf numFmtId="1" fontId="5" fillId="0" borderId="1" xfId="13" applyNumberFormat="1" applyFont="1" applyBorder="1" applyAlignment="1">
      <alignment vertical="center"/>
    </xf>
    <xf numFmtId="165" fontId="5" fillId="0" borderId="10" xfId="11" applyNumberFormat="1" applyFont="1" applyFill="1" applyBorder="1" applyAlignment="1">
      <alignment vertical="center"/>
    </xf>
    <xf numFmtId="165" fontId="5" fillId="0" borderId="4" xfId="10" applyNumberFormat="1" applyFont="1" applyFill="1" applyBorder="1" applyAlignment="1">
      <alignment vertical="center"/>
    </xf>
    <xf numFmtId="165" fontId="5" fillId="0" borderId="4" xfId="10" applyNumberFormat="1" applyFont="1" applyBorder="1" applyAlignment="1">
      <alignment vertical="center"/>
    </xf>
    <xf numFmtId="0" fontId="17" fillId="0" borderId="6" xfId="18" applyFont="1" applyBorder="1"/>
    <xf numFmtId="0" fontId="18" fillId="0" borderId="6" xfId="18" applyFont="1" applyBorder="1" applyAlignment="1">
      <alignment vertical="center" wrapText="1"/>
    </xf>
    <xf numFmtId="0" fontId="17" fillId="0" borderId="6" xfId="18" applyFont="1" applyBorder="1" applyAlignment="1">
      <alignment horizontal="center" vertical="center" wrapText="1"/>
    </xf>
    <xf numFmtId="2" fontId="17" fillId="0" borderId="6" xfId="18" applyNumberFormat="1" applyFont="1" applyBorder="1" applyAlignment="1">
      <alignment vertical="center"/>
    </xf>
    <xf numFmtId="0" fontId="17" fillId="0" borderId="6" xfId="18" applyNumberFormat="1" applyFont="1" applyBorder="1" applyAlignment="1">
      <alignment vertical="center"/>
    </xf>
    <xf numFmtId="0" fontId="17" fillId="0" borderId="6" xfId="18" applyFont="1" applyBorder="1" applyAlignment="1">
      <alignment horizontal="center" vertical="center"/>
    </xf>
    <xf numFmtId="0" fontId="17" fillId="0" borderId="11" xfId="18" applyFont="1" applyBorder="1" applyAlignment="1">
      <alignment vertical="center"/>
    </xf>
    <xf numFmtId="0" fontId="17" fillId="0" borderId="6" xfId="18" applyFont="1" applyBorder="1" applyAlignment="1">
      <alignment vertical="center"/>
    </xf>
    <xf numFmtId="0" fontId="5" fillId="0" borderId="0" xfId="6" applyFont="1" applyBorder="1"/>
    <xf numFmtId="0" fontId="5" fillId="0" borderId="0" xfId="7" applyFont="1"/>
    <xf numFmtId="0" fontId="4" fillId="0" borderId="0" xfId="6" applyFont="1" applyBorder="1" applyAlignment="1">
      <alignment horizontal="left" vertical="center" wrapText="1"/>
    </xf>
    <xf numFmtId="0" fontId="5" fillId="0" borderId="0" xfId="6" applyFont="1" applyAlignment="1">
      <alignment vertical="center"/>
    </xf>
    <xf numFmtId="0" fontId="5" fillId="0" borderId="0" xfId="6" applyNumberFormat="1" applyFont="1" applyAlignment="1">
      <alignment vertical="center"/>
    </xf>
    <xf numFmtId="2" fontId="5" fillId="0" borderId="0" xfId="6" applyNumberFormat="1" applyFont="1" applyAlignment="1">
      <alignment horizontal="right" vertical="center"/>
    </xf>
    <xf numFmtId="165" fontId="5" fillId="0" borderId="0" xfId="6" applyNumberFormat="1" applyFont="1" applyAlignment="1">
      <alignment vertical="center"/>
    </xf>
    <xf numFmtId="2" fontId="5" fillId="0" borderId="0" xfId="6" applyNumberFormat="1" applyFont="1" applyAlignment="1">
      <alignment vertical="center"/>
    </xf>
    <xf numFmtId="168" fontId="5" fillId="0" borderId="0" xfId="7" applyNumberFormat="1" applyFont="1" applyBorder="1" applyAlignment="1">
      <alignment vertical="center"/>
    </xf>
    <xf numFmtId="0" fontId="5" fillId="0" borderId="0" xfId="6" applyFont="1" applyBorder="1" applyAlignment="1">
      <alignment horizontal="right" vertical="center" wrapText="1"/>
    </xf>
    <xf numFmtId="0" fontId="5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5" fillId="0" borderId="0" xfId="2" applyFont="1" applyBorder="1" applyAlignment="1">
      <alignment vertical="center"/>
    </xf>
    <xf numFmtId="164" fontId="5" fillId="0" borderId="0" xfId="2" applyNumberFormat="1" applyFont="1" applyBorder="1" applyAlignment="1">
      <alignment horizontal="right" vertical="center"/>
    </xf>
    <xf numFmtId="165" fontId="5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right" vertical="center" wrapText="1"/>
    </xf>
  </cellXfs>
  <cellStyles count="19">
    <cellStyle name="Normal" xfId="0" builtinId="0"/>
    <cellStyle name="Normal 10" xfId="15" xr:uid="{B6AD570D-FB18-4DF7-AC3C-90C398844A94}"/>
    <cellStyle name="Normal_B3" xfId="18" xr:uid="{F7928DCE-85B6-4E08-B695-8CE5A379A887}"/>
    <cellStyle name="Normal_BAREK" xfId="5" xr:uid="{4310BF00-3A4F-47CB-92E0-7384E8D6FE05}"/>
    <cellStyle name="Normal_BAREK 2" xfId="12" xr:uid="{5C58014C-66FD-4452-A7C3-CA75EDC74375}"/>
    <cellStyle name="Normal_BAREK 3" xfId="11" xr:uid="{88985D48-B313-4134-8E45-4769E492262E}"/>
    <cellStyle name="Normal_BAREK_Dil Glav Kor 04 09" xfId="7" xr:uid="{AB043BF3-AF81-4E35-B7BD-B99B3C0DB19D}"/>
    <cellStyle name="Normal_BAREK_Dil GRADARAN" xfId="13" xr:uid="{53A4E638-D5B8-4D63-A5AA-970AFC149BC0}"/>
    <cellStyle name="Normal_BAREK_Hovanes Dom 2" xfId="17" xr:uid="{66F6DBFA-7077-447A-890C-B0F116E69E94}"/>
    <cellStyle name="Normal_Dpr29-1" xfId="6" xr:uid="{8966D310-4D81-41AA-BEDE-BACC788502C2}"/>
    <cellStyle name="Normal_Dpr29-1 2" xfId="10" xr:uid="{561780CC-83AC-4FFE-8B30-516740CFCD4B}"/>
    <cellStyle name="Normal_Dpr29-1_Бассейн" xfId="16" xr:uid="{7ECE6377-FC01-4A45-B36D-19B2FC2B7DDA}"/>
    <cellStyle name="Normal_KOJUX" xfId="3" xr:uid="{732F2EC6-4B80-4709-A88B-62615F6B2442}"/>
    <cellStyle name="Normal_Obekt" xfId="1" xr:uid="{D823A1D7-A27B-42D3-8EF7-B0532AB20A36}"/>
    <cellStyle name="Normal_QANDUM-1" xfId="9" xr:uid="{DD3E357D-FF9F-43E7-8AF7-0C6B5837CF8E}"/>
    <cellStyle name="Normal_SANTEX-1" xfId="8" xr:uid="{4F416AEA-EB55-450A-BE31-C1E6A7756F99}"/>
    <cellStyle name="Normal_SANTEX-1 2" xfId="14" xr:uid="{CE4D49E6-0272-40CA-B557-31650BCB6CBF}"/>
    <cellStyle name="Normal_SHIN-2" xfId="2" xr:uid="{A1A289D1-3C4F-4A79-B757-0FA2D5A0ECC5}"/>
    <cellStyle name="Normal_TpKot" xfId="4" xr:uid="{90BB8CB5-6520-4AA6-8609-E78733B0F2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dapox%20Armavir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c"/>
      <sheetName val="Sat"/>
      <sheetName val="1"/>
      <sheetName val="pz"/>
    </sheetNames>
    <sheetDataSet>
      <sheetData sheetId="0"/>
      <sheetData sheetId="1"/>
      <sheetData sheetId="2"/>
      <sheetData sheetId="3">
        <row r="1">
          <cell r="A1" t="str">
            <v>Արմավիր øÎÐ-Ç ï³ñ³ÍùáõÙ ·ïÝíáÕ µÅßÏ³Ï³Ý Ù³ëÇ û¹³÷áËáõÃÛ³Ý ë³ñù»ñÇ ï»Õ³¹ñÙ³Ý ³ßË³ï³ÝùÝ»ñ</v>
          </cell>
        </row>
        <row r="11">
          <cell r="I11">
            <v>3.05748</v>
          </cell>
        </row>
        <row r="24">
          <cell r="G24">
            <v>1.4668053148469093</v>
          </cell>
        </row>
        <row r="30">
          <cell r="E30">
            <v>1.0615000000000001</v>
          </cell>
        </row>
        <row r="31">
          <cell r="E31">
            <v>1.05</v>
          </cell>
        </row>
        <row r="32">
          <cell r="E32">
            <v>1.02</v>
          </cell>
        </row>
        <row r="36">
          <cell r="A36">
            <v>0.13300000000000001</v>
          </cell>
        </row>
        <row r="37">
          <cell r="A37">
            <v>0.11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DBA51-5019-434F-AB39-53DC4273AF63}">
  <dimension ref="A1:U728"/>
  <sheetViews>
    <sheetView tabSelected="1" topLeftCell="A645" workbookViewId="0">
      <selection activeCell="D750" sqref="D750"/>
    </sheetView>
  </sheetViews>
  <sheetFormatPr defaultRowHeight="12"/>
  <cols>
    <col min="1" max="1" width="4" style="7" customWidth="1"/>
    <col min="2" max="2" width="8" style="297" customWidth="1"/>
    <col min="3" max="3" width="38" style="297" customWidth="1"/>
    <col min="4" max="4" width="5.5703125" style="447" customWidth="1"/>
    <col min="5" max="5" width="5.42578125" style="448" bestFit="1" customWidth="1"/>
    <col min="6" max="6" width="5.42578125" style="449" customWidth="1"/>
    <col min="7" max="7" width="9" style="449" hidden="1" customWidth="1"/>
    <col min="8" max="8" width="7.5703125" style="449" customWidth="1"/>
    <col min="9" max="9" width="5.42578125" style="449" customWidth="1"/>
    <col min="10" max="10" width="10" style="449" hidden="1" customWidth="1"/>
    <col min="11" max="11" width="5.5703125" style="449" customWidth="1"/>
    <col min="12" max="12" width="6.140625" style="449" customWidth="1"/>
    <col min="13" max="13" width="6.5703125" style="450" customWidth="1"/>
    <col min="14" max="14" width="9.42578125" style="451" customWidth="1"/>
    <col min="15" max="15" width="11.42578125" style="449" hidden="1" customWidth="1"/>
    <col min="16" max="16" width="15.7109375" style="449" customWidth="1"/>
    <col min="17" max="17" width="4.85546875" style="447" customWidth="1"/>
    <col min="18" max="18" width="5.28515625" style="452" customWidth="1"/>
    <col min="19" max="19" width="6.28515625" style="7" customWidth="1"/>
    <col min="20" max="20" width="7.5703125" style="449" customWidth="1"/>
    <col min="21" max="256" width="9.140625" style="7"/>
    <col min="257" max="257" width="4" style="7" customWidth="1"/>
    <col min="258" max="258" width="8" style="7" customWidth="1"/>
    <col min="259" max="259" width="38" style="7" customWidth="1"/>
    <col min="260" max="260" width="5.5703125" style="7" customWidth="1"/>
    <col min="261" max="261" width="5.42578125" style="7" bestFit="1" customWidth="1"/>
    <col min="262" max="262" width="5.42578125" style="7" customWidth="1"/>
    <col min="263" max="263" width="0" style="7" hidden="1" customWidth="1"/>
    <col min="264" max="264" width="7.5703125" style="7" customWidth="1"/>
    <col min="265" max="265" width="5.42578125" style="7" customWidth="1"/>
    <col min="266" max="266" width="0" style="7" hidden="1" customWidth="1"/>
    <col min="267" max="267" width="5.5703125" style="7" customWidth="1"/>
    <col min="268" max="268" width="6.140625" style="7" customWidth="1"/>
    <col min="269" max="269" width="6.5703125" style="7" customWidth="1"/>
    <col min="270" max="270" width="9.42578125" style="7" customWidth="1"/>
    <col min="271" max="271" width="0" style="7" hidden="1" customWidth="1"/>
    <col min="272" max="272" width="15.7109375" style="7" customWidth="1"/>
    <col min="273" max="273" width="4.85546875" style="7" customWidth="1"/>
    <col min="274" max="274" width="5.28515625" style="7" customWidth="1"/>
    <col min="275" max="275" width="6.28515625" style="7" customWidth="1"/>
    <col min="276" max="276" width="7.5703125" style="7" customWidth="1"/>
    <col min="277" max="512" width="9.140625" style="7"/>
    <col min="513" max="513" width="4" style="7" customWidth="1"/>
    <col min="514" max="514" width="8" style="7" customWidth="1"/>
    <col min="515" max="515" width="38" style="7" customWidth="1"/>
    <col min="516" max="516" width="5.5703125" style="7" customWidth="1"/>
    <col min="517" max="517" width="5.42578125" style="7" bestFit="1" customWidth="1"/>
    <col min="518" max="518" width="5.42578125" style="7" customWidth="1"/>
    <col min="519" max="519" width="0" style="7" hidden="1" customWidth="1"/>
    <col min="520" max="520" width="7.5703125" style="7" customWidth="1"/>
    <col min="521" max="521" width="5.42578125" style="7" customWidth="1"/>
    <col min="522" max="522" width="0" style="7" hidden="1" customWidth="1"/>
    <col min="523" max="523" width="5.5703125" style="7" customWidth="1"/>
    <col min="524" max="524" width="6.140625" style="7" customWidth="1"/>
    <col min="525" max="525" width="6.5703125" style="7" customWidth="1"/>
    <col min="526" max="526" width="9.42578125" style="7" customWidth="1"/>
    <col min="527" max="527" width="0" style="7" hidden="1" customWidth="1"/>
    <col min="528" max="528" width="15.7109375" style="7" customWidth="1"/>
    <col min="529" max="529" width="4.85546875" style="7" customWidth="1"/>
    <col min="530" max="530" width="5.28515625" style="7" customWidth="1"/>
    <col min="531" max="531" width="6.28515625" style="7" customWidth="1"/>
    <col min="532" max="532" width="7.5703125" style="7" customWidth="1"/>
    <col min="533" max="768" width="9.140625" style="7"/>
    <col min="769" max="769" width="4" style="7" customWidth="1"/>
    <col min="770" max="770" width="8" style="7" customWidth="1"/>
    <col min="771" max="771" width="38" style="7" customWidth="1"/>
    <col min="772" max="772" width="5.5703125" style="7" customWidth="1"/>
    <col min="773" max="773" width="5.42578125" style="7" bestFit="1" customWidth="1"/>
    <col min="774" max="774" width="5.42578125" style="7" customWidth="1"/>
    <col min="775" max="775" width="0" style="7" hidden="1" customWidth="1"/>
    <col min="776" max="776" width="7.5703125" style="7" customWidth="1"/>
    <col min="777" max="777" width="5.42578125" style="7" customWidth="1"/>
    <col min="778" max="778" width="0" style="7" hidden="1" customWidth="1"/>
    <col min="779" max="779" width="5.5703125" style="7" customWidth="1"/>
    <col min="780" max="780" width="6.140625" style="7" customWidth="1"/>
    <col min="781" max="781" width="6.5703125" style="7" customWidth="1"/>
    <col min="782" max="782" width="9.42578125" style="7" customWidth="1"/>
    <col min="783" max="783" width="0" style="7" hidden="1" customWidth="1"/>
    <col min="784" max="784" width="15.7109375" style="7" customWidth="1"/>
    <col min="785" max="785" width="4.85546875" style="7" customWidth="1"/>
    <col min="786" max="786" width="5.28515625" style="7" customWidth="1"/>
    <col min="787" max="787" width="6.28515625" style="7" customWidth="1"/>
    <col min="788" max="788" width="7.5703125" style="7" customWidth="1"/>
    <col min="789" max="1024" width="9.140625" style="7"/>
    <col min="1025" max="1025" width="4" style="7" customWidth="1"/>
    <col min="1026" max="1026" width="8" style="7" customWidth="1"/>
    <col min="1027" max="1027" width="38" style="7" customWidth="1"/>
    <col min="1028" max="1028" width="5.5703125" style="7" customWidth="1"/>
    <col min="1029" max="1029" width="5.42578125" style="7" bestFit="1" customWidth="1"/>
    <col min="1030" max="1030" width="5.42578125" style="7" customWidth="1"/>
    <col min="1031" max="1031" width="0" style="7" hidden="1" customWidth="1"/>
    <col min="1032" max="1032" width="7.5703125" style="7" customWidth="1"/>
    <col min="1033" max="1033" width="5.42578125" style="7" customWidth="1"/>
    <col min="1034" max="1034" width="0" style="7" hidden="1" customWidth="1"/>
    <col min="1035" max="1035" width="5.5703125" style="7" customWidth="1"/>
    <col min="1036" max="1036" width="6.140625" style="7" customWidth="1"/>
    <col min="1037" max="1037" width="6.5703125" style="7" customWidth="1"/>
    <col min="1038" max="1038" width="9.42578125" style="7" customWidth="1"/>
    <col min="1039" max="1039" width="0" style="7" hidden="1" customWidth="1"/>
    <col min="1040" max="1040" width="15.7109375" style="7" customWidth="1"/>
    <col min="1041" max="1041" width="4.85546875" style="7" customWidth="1"/>
    <col min="1042" max="1042" width="5.28515625" style="7" customWidth="1"/>
    <col min="1043" max="1043" width="6.28515625" style="7" customWidth="1"/>
    <col min="1044" max="1044" width="7.5703125" style="7" customWidth="1"/>
    <col min="1045" max="1280" width="9.140625" style="7"/>
    <col min="1281" max="1281" width="4" style="7" customWidth="1"/>
    <col min="1282" max="1282" width="8" style="7" customWidth="1"/>
    <col min="1283" max="1283" width="38" style="7" customWidth="1"/>
    <col min="1284" max="1284" width="5.5703125" style="7" customWidth="1"/>
    <col min="1285" max="1285" width="5.42578125" style="7" bestFit="1" customWidth="1"/>
    <col min="1286" max="1286" width="5.42578125" style="7" customWidth="1"/>
    <col min="1287" max="1287" width="0" style="7" hidden="1" customWidth="1"/>
    <col min="1288" max="1288" width="7.5703125" style="7" customWidth="1"/>
    <col min="1289" max="1289" width="5.42578125" style="7" customWidth="1"/>
    <col min="1290" max="1290" width="0" style="7" hidden="1" customWidth="1"/>
    <col min="1291" max="1291" width="5.5703125" style="7" customWidth="1"/>
    <col min="1292" max="1292" width="6.140625" style="7" customWidth="1"/>
    <col min="1293" max="1293" width="6.5703125" style="7" customWidth="1"/>
    <col min="1294" max="1294" width="9.42578125" style="7" customWidth="1"/>
    <col min="1295" max="1295" width="0" style="7" hidden="1" customWidth="1"/>
    <col min="1296" max="1296" width="15.7109375" style="7" customWidth="1"/>
    <col min="1297" max="1297" width="4.85546875" style="7" customWidth="1"/>
    <col min="1298" max="1298" width="5.28515625" style="7" customWidth="1"/>
    <col min="1299" max="1299" width="6.28515625" style="7" customWidth="1"/>
    <col min="1300" max="1300" width="7.5703125" style="7" customWidth="1"/>
    <col min="1301" max="1536" width="9.140625" style="7"/>
    <col min="1537" max="1537" width="4" style="7" customWidth="1"/>
    <col min="1538" max="1538" width="8" style="7" customWidth="1"/>
    <col min="1539" max="1539" width="38" style="7" customWidth="1"/>
    <col min="1540" max="1540" width="5.5703125" style="7" customWidth="1"/>
    <col min="1541" max="1541" width="5.42578125" style="7" bestFit="1" customWidth="1"/>
    <col min="1542" max="1542" width="5.42578125" style="7" customWidth="1"/>
    <col min="1543" max="1543" width="0" style="7" hidden="1" customWidth="1"/>
    <col min="1544" max="1544" width="7.5703125" style="7" customWidth="1"/>
    <col min="1545" max="1545" width="5.42578125" style="7" customWidth="1"/>
    <col min="1546" max="1546" width="0" style="7" hidden="1" customWidth="1"/>
    <col min="1547" max="1547" width="5.5703125" style="7" customWidth="1"/>
    <col min="1548" max="1548" width="6.140625" style="7" customWidth="1"/>
    <col min="1549" max="1549" width="6.5703125" style="7" customWidth="1"/>
    <col min="1550" max="1550" width="9.42578125" style="7" customWidth="1"/>
    <col min="1551" max="1551" width="0" style="7" hidden="1" customWidth="1"/>
    <col min="1552" max="1552" width="15.7109375" style="7" customWidth="1"/>
    <col min="1553" max="1553" width="4.85546875" style="7" customWidth="1"/>
    <col min="1554" max="1554" width="5.28515625" style="7" customWidth="1"/>
    <col min="1555" max="1555" width="6.28515625" style="7" customWidth="1"/>
    <col min="1556" max="1556" width="7.5703125" style="7" customWidth="1"/>
    <col min="1557" max="1792" width="9.140625" style="7"/>
    <col min="1793" max="1793" width="4" style="7" customWidth="1"/>
    <col min="1794" max="1794" width="8" style="7" customWidth="1"/>
    <col min="1795" max="1795" width="38" style="7" customWidth="1"/>
    <col min="1796" max="1796" width="5.5703125" style="7" customWidth="1"/>
    <col min="1797" max="1797" width="5.42578125" style="7" bestFit="1" customWidth="1"/>
    <col min="1798" max="1798" width="5.42578125" style="7" customWidth="1"/>
    <col min="1799" max="1799" width="0" style="7" hidden="1" customWidth="1"/>
    <col min="1800" max="1800" width="7.5703125" style="7" customWidth="1"/>
    <col min="1801" max="1801" width="5.42578125" style="7" customWidth="1"/>
    <col min="1802" max="1802" width="0" style="7" hidden="1" customWidth="1"/>
    <col min="1803" max="1803" width="5.5703125" style="7" customWidth="1"/>
    <col min="1804" max="1804" width="6.140625" style="7" customWidth="1"/>
    <col min="1805" max="1805" width="6.5703125" style="7" customWidth="1"/>
    <col min="1806" max="1806" width="9.42578125" style="7" customWidth="1"/>
    <col min="1807" max="1807" width="0" style="7" hidden="1" customWidth="1"/>
    <col min="1808" max="1808" width="15.7109375" style="7" customWidth="1"/>
    <col min="1809" max="1809" width="4.85546875" style="7" customWidth="1"/>
    <col min="1810" max="1810" width="5.28515625" style="7" customWidth="1"/>
    <col min="1811" max="1811" width="6.28515625" style="7" customWidth="1"/>
    <col min="1812" max="1812" width="7.5703125" style="7" customWidth="1"/>
    <col min="1813" max="2048" width="9.140625" style="7"/>
    <col min="2049" max="2049" width="4" style="7" customWidth="1"/>
    <col min="2050" max="2050" width="8" style="7" customWidth="1"/>
    <col min="2051" max="2051" width="38" style="7" customWidth="1"/>
    <col min="2052" max="2052" width="5.5703125" style="7" customWidth="1"/>
    <col min="2053" max="2053" width="5.42578125" style="7" bestFit="1" customWidth="1"/>
    <col min="2054" max="2054" width="5.42578125" style="7" customWidth="1"/>
    <col min="2055" max="2055" width="0" style="7" hidden="1" customWidth="1"/>
    <col min="2056" max="2056" width="7.5703125" style="7" customWidth="1"/>
    <col min="2057" max="2057" width="5.42578125" style="7" customWidth="1"/>
    <col min="2058" max="2058" width="0" style="7" hidden="1" customWidth="1"/>
    <col min="2059" max="2059" width="5.5703125" style="7" customWidth="1"/>
    <col min="2060" max="2060" width="6.140625" style="7" customWidth="1"/>
    <col min="2061" max="2061" width="6.5703125" style="7" customWidth="1"/>
    <col min="2062" max="2062" width="9.42578125" style="7" customWidth="1"/>
    <col min="2063" max="2063" width="0" style="7" hidden="1" customWidth="1"/>
    <col min="2064" max="2064" width="15.7109375" style="7" customWidth="1"/>
    <col min="2065" max="2065" width="4.85546875" style="7" customWidth="1"/>
    <col min="2066" max="2066" width="5.28515625" style="7" customWidth="1"/>
    <col min="2067" max="2067" width="6.28515625" style="7" customWidth="1"/>
    <col min="2068" max="2068" width="7.5703125" style="7" customWidth="1"/>
    <col min="2069" max="2304" width="9.140625" style="7"/>
    <col min="2305" max="2305" width="4" style="7" customWidth="1"/>
    <col min="2306" max="2306" width="8" style="7" customWidth="1"/>
    <col min="2307" max="2307" width="38" style="7" customWidth="1"/>
    <col min="2308" max="2308" width="5.5703125" style="7" customWidth="1"/>
    <col min="2309" max="2309" width="5.42578125" style="7" bestFit="1" customWidth="1"/>
    <col min="2310" max="2310" width="5.42578125" style="7" customWidth="1"/>
    <col min="2311" max="2311" width="0" style="7" hidden="1" customWidth="1"/>
    <col min="2312" max="2312" width="7.5703125" style="7" customWidth="1"/>
    <col min="2313" max="2313" width="5.42578125" style="7" customWidth="1"/>
    <col min="2314" max="2314" width="0" style="7" hidden="1" customWidth="1"/>
    <col min="2315" max="2315" width="5.5703125" style="7" customWidth="1"/>
    <col min="2316" max="2316" width="6.140625" style="7" customWidth="1"/>
    <col min="2317" max="2317" width="6.5703125" style="7" customWidth="1"/>
    <col min="2318" max="2318" width="9.42578125" style="7" customWidth="1"/>
    <col min="2319" max="2319" width="0" style="7" hidden="1" customWidth="1"/>
    <col min="2320" max="2320" width="15.7109375" style="7" customWidth="1"/>
    <col min="2321" max="2321" width="4.85546875" style="7" customWidth="1"/>
    <col min="2322" max="2322" width="5.28515625" style="7" customWidth="1"/>
    <col min="2323" max="2323" width="6.28515625" style="7" customWidth="1"/>
    <col min="2324" max="2324" width="7.5703125" style="7" customWidth="1"/>
    <col min="2325" max="2560" width="9.140625" style="7"/>
    <col min="2561" max="2561" width="4" style="7" customWidth="1"/>
    <col min="2562" max="2562" width="8" style="7" customWidth="1"/>
    <col min="2563" max="2563" width="38" style="7" customWidth="1"/>
    <col min="2564" max="2564" width="5.5703125" style="7" customWidth="1"/>
    <col min="2565" max="2565" width="5.42578125" style="7" bestFit="1" customWidth="1"/>
    <col min="2566" max="2566" width="5.42578125" style="7" customWidth="1"/>
    <col min="2567" max="2567" width="0" style="7" hidden="1" customWidth="1"/>
    <col min="2568" max="2568" width="7.5703125" style="7" customWidth="1"/>
    <col min="2569" max="2569" width="5.42578125" style="7" customWidth="1"/>
    <col min="2570" max="2570" width="0" style="7" hidden="1" customWidth="1"/>
    <col min="2571" max="2571" width="5.5703125" style="7" customWidth="1"/>
    <col min="2572" max="2572" width="6.140625" style="7" customWidth="1"/>
    <col min="2573" max="2573" width="6.5703125" style="7" customWidth="1"/>
    <col min="2574" max="2574" width="9.42578125" style="7" customWidth="1"/>
    <col min="2575" max="2575" width="0" style="7" hidden="1" customWidth="1"/>
    <col min="2576" max="2576" width="15.7109375" style="7" customWidth="1"/>
    <col min="2577" max="2577" width="4.85546875" style="7" customWidth="1"/>
    <col min="2578" max="2578" width="5.28515625" style="7" customWidth="1"/>
    <col min="2579" max="2579" width="6.28515625" style="7" customWidth="1"/>
    <col min="2580" max="2580" width="7.5703125" style="7" customWidth="1"/>
    <col min="2581" max="2816" width="9.140625" style="7"/>
    <col min="2817" max="2817" width="4" style="7" customWidth="1"/>
    <col min="2818" max="2818" width="8" style="7" customWidth="1"/>
    <col min="2819" max="2819" width="38" style="7" customWidth="1"/>
    <col min="2820" max="2820" width="5.5703125" style="7" customWidth="1"/>
    <col min="2821" max="2821" width="5.42578125" style="7" bestFit="1" customWidth="1"/>
    <col min="2822" max="2822" width="5.42578125" style="7" customWidth="1"/>
    <col min="2823" max="2823" width="0" style="7" hidden="1" customWidth="1"/>
    <col min="2824" max="2824" width="7.5703125" style="7" customWidth="1"/>
    <col min="2825" max="2825" width="5.42578125" style="7" customWidth="1"/>
    <col min="2826" max="2826" width="0" style="7" hidden="1" customWidth="1"/>
    <col min="2827" max="2827" width="5.5703125" style="7" customWidth="1"/>
    <col min="2828" max="2828" width="6.140625" style="7" customWidth="1"/>
    <col min="2829" max="2829" width="6.5703125" style="7" customWidth="1"/>
    <col min="2830" max="2830" width="9.42578125" style="7" customWidth="1"/>
    <col min="2831" max="2831" width="0" style="7" hidden="1" customWidth="1"/>
    <col min="2832" max="2832" width="15.7109375" style="7" customWidth="1"/>
    <col min="2833" max="2833" width="4.85546875" style="7" customWidth="1"/>
    <col min="2834" max="2834" width="5.28515625" style="7" customWidth="1"/>
    <col min="2835" max="2835" width="6.28515625" style="7" customWidth="1"/>
    <col min="2836" max="2836" width="7.5703125" style="7" customWidth="1"/>
    <col min="2837" max="3072" width="9.140625" style="7"/>
    <col min="3073" max="3073" width="4" style="7" customWidth="1"/>
    <col min="3074" max="3074" width="8" style="7" customWidth="1"/>
    <col min="3075" max="3075" width="38" style="7" customWidth="1"/>
    <col min="3076" max="3076" width="5.5703125" style="7" customWidth="1"/>
    <col min="3077" max="3077" width="5.42578125" style="7" bestFit="1" customWidth="1"/>
    <col min="3078" max="3078" width="5.42578125" style="7" customWidth="1"/>
    <col min="3079" max="3079" width="0" style="7" hidden="1" customWidth="1"/>
    <col min="3080" max="3080" width="7.5703125" style="7" customWidth="1"/>
    <col min="3081" max="3081" width="5.42578125" style="7" customWidth="1"/>
    <col min="3082" max="3082" width="0" style="7" hidden="1" customWidth="1"/>
    <col min="3083" max="3083" width="5.5703125" style="7" customWidth="1"/>
    <col min="3084" max="3084" width="6.140625" style="7" customWidth="1"/>
    <col min="3085" max="3085" width="6.5703125" style="7" customWidth="1"/>
    <col min="3086" max="3086" width="9.42578125" style="7" customWidth="1"/>
    <col min="3087" max="3087" width="0" style="7" hidden="1" customWidth="1"/>
    <col min="3088" max="3088" width="15.7109375" style="7" customWidth="1"/>
    <col min="3089" max="3089" width="4.85546875" style="7" customWidth="1"/>
    <col min="3090" max="3090" width="5.28515625" style="7" customWidth="1"/>
    <col min="3091" max="3091" width="6.28515625" style="7" customWidth="1"/>
    <col min="3092" max="3092" width="7.5703125" style="7" customWidth="1"/>
    <col min="3093" max="3328" width="9.140625" style="7"/>
    <col min="3329" max="3329" width="4" style="7" customWidth="1"/>
    <col min="3330" max="3330" width="8" style="7" customWidth="1"/>
    <col min="3331" max="3331" width="38" style="7" customWidth="1"/>
    <col min="3332" max="3332" width="5.5703125" style="7" customWidth="1"/>
    <col min="3333" max="3333" width="5.42578125" style="7" bestFit="1" customWidth="1"/>
    <col min="3334" max="3334" width="5.42578125" style="7" customWidth="1"/>
    <col min="3335" max="3335" width="0" style="7" hidden="1" customWidth="1"/>
    <col min="3336" max="3336" width="7.5703125" style="7" customWidth="1"/>
    <col min="3337" max="3337" width="5.42578125" style="7" customWidth="1"/>
    <col min="3338" max="3338" width="0" style="7" hidden="1" customWidth="1"/>
    <col min="3339" max="3339" width="5.5703125" style="7" customWidth="1"/>
    <col min="3340" max="3340" width="6.140625" style="7" customWidth="1"/>
    <col min="3341" max="3341" width="6.5703125" style="7" customWidth="1"/>
    <col min="3342" max="3342" width="9.42578125" style="7" customWidth="1"/>
    <col min="3343" max="3343" width="0" style="7" hidden="1" customWidth="1"/>
    <col min="3344" max="3344" width="15.7109375" style="7" customWidth="1"/>
    <col min="3345" max="3345" width="4.85546875" style="7" customWidth="1"/>
    <col min="3346" max="3346" width="5.28515625" style="7" customWidth="1"/>
    <col min="3347" max="3347" width="6.28515625" style="7" customWidth="1"/>
    <col min="3348" max="3348" width="7.5703125" style="7" customWidth="1"/>
    <col min="3349" max="3584" width="9.140625" style="7"/>
    <col min="3585" max="3585" width="4" style="7" customWidth="1"/>
    <col min="3586" max="3586" width="8" style="7" customWidth="1"/>
    <col min="3587" max="3587" width="38" style="7" customWidth="1"/>
    <col min="3588" max="3588" width="5.5703125" style="7" customWidth="1"/>
    <col min="3589" max="3589" width="5.42578125" style="7" bestFit="1" customWidth="1"/>
    <col min="3590" max="3590" width="5.42578125" style="7" customWidth="1"/>
    <col min="3591" max="3591" width="0" style="7" hidden="1" customWidth="1"/>
    <col min="3592" max="3592" width="7.5703125" style="7" customWidth="1"/>
    <col min="3593" max="3593" width="5.42578125" style="7" customWidth="1"/>
    <col min="3594" max="3594" width="0" style="7" hidden="1" customWidth="1"/>
    <col min="3595" max="3595" width="5.5703125" style="7" customWidth="1"/>
    <col min="3596" max="3596" width="6.140625" style="7" customWidth="1"/>
    <col min="3597" max="3597" width="6.5703125" style="7" customWidth="1"/>
    <col min="3598" max="3598" width="9.42578125" style="7" customWidth="1"/>
    <col min="3599" max="3599" width="0" style="7" hidden="1" customWidth="1"/>
    <col min="3600" max="3600" width="15.7109375" style="7" customWidth="1"/>
    <col min="3601" max="3601" width="4.85546875" style="7" customWidth="1"/>
    <col min="3602" max="3602" width="5.28515625" style="7" customWidth="1"/>
    <col min="3603" max="3603" width="6.28515625" style="7" customWidth="1"/>
    <col min="3604" max="3604" width="7.5703125" style="7" customWidth="1"/>
    <col min="3605" max="3840" width="9.140625" style="7"/>
    <col min="3841" max="3841" width="4" style="7" customWidth="1"/>
    <col min="3842" max="3842" width="8" style="7" customWidth="1"/>
    <col min="3843" max="3843" width="38" style="7" customWidth="1"/>
    <col min="3844" max="3844" width="5.5703125" style="7" customWidth="1"/>
    <col min="3845" max="3845" width="5.42578125" style="7" bestFit="1" customWidth="1"/>
    <col min="3846" max="3846" width="5.42578125" style="7" customWidth="1"/>
    <col min="3847" max="3847" width="0" style="7" hidden="1" customWidth="1"/>
    <col min="3848" max="3848" width="7.5703125" style="7" customWidth="1"/>
    <col min="3849" max="3849" width="5.42578125" style="7" customWidth="1"/>
    <col min="3850" max="3850" width="0" style="7" hidden="1" customWidth="1"/>
    <col min="3851" max="3851" width="5.5703125" style="7" customWidth="1"/>
    <col min="3852" max="3852" width="6.140625" style="7" customWidth="1"/>
    <col min="3853" max="3853" width="6.5703125" style="7" customWidth="1"/>
    <col min="3854" max="3854" width="9.42578125" style="7" customWidth="1"/>
    <col min="3855" max="3855" width="0" style="7" hidden="1" customWidth="1"/>
    <col min="3856" max="3856" width="15.7109375" style="7" customWidth="1"/>
    <col min="3857" max="3857" width="4.85546875" style="7" customWidth="1"/>
    <col min="3858" max="3858" width="5.28515625" style="7" customWidth="1"/>
    <col min="3859" max="3859" width="6.28515625" style="7" customWidth="1"/>
    <col min="3860" max="3860" width="7.5703125" style="7" customWidth="1"/>
    <col min="3861" max="4096" width="9.140625" style="7"/>
    <col min="4097" max="4097" width="4" style="7" customWidth="1"/>
    <col min="4098" max="4098" width="8" style="7" customWidth="1"/>
    <col min="4099" max="4099" width="38" style="7" customWidth="1"/>
    <col min="4100" max="4100" width="5.5703125" style="7" customWidth="1"/>
    <col min="4101" max="4101" width="5.42578125" style="7" bestFit="1" customWidth="1"/>
    <col min="4102" max="4102" width="5.42578125" style="7" customWidth="1"/>
    <col min="4103" max="4103" width="0" style="7" hidden="1" customWidth="1"/>
    <col min="4104" max="4104" width="7.5703125" style="7" customWidth="1"/>
    <col min="4105" max="4105" width="5.42578125" style="7" customWidth="1"/>
    <col min="4106" max="4106" width="0" style="7" hidden="1" customWidth="1"/>
    <col min="4107" max="4107" width="5.5703125" style="7" customWidth="1"/>
    <col min="4108" max="4108" width="6.140625" style="7" customWidth="1"/>
    <col min="4109" max="4109" width="6.5703125" style="7" customWidth="1"/>
    <col min="4110" max="4110" width="9.42578125" style="7" customWidth="1"/>
    <col min="4111" max="4111" width="0" style="7" hidden="1" customWidth="1"/>
    <col min="4112" max="4112" width="15.7109375" style="7" customWidth="1"/>
    <col min="4113" max="4113" width="4.85546875" style="7" customWidth="1"/>
    <col min="4114" max="4114" width="5.28515625" style="7" customWidth="1"/>
    <col min="4115" max="4115" width="6.28515625" style="7" customWidth="1"/>
    <col min="4116" max="4116" width="7.5703125" style="7" customWidth="1"/>
    <col min="4117" max="4352" width="9.140625" style="7"/>
    <col min="4353" max="4353" width="4" style="7" customWidth="1"/>
    <col min="4354" max="4354" width="8" style="7" customWidth="1"/>
    <col min="4355" max="4355" width="38" style="7" customWidth="1"/>
    <col min="4356" max="4356" width="5.5703125" style="7" customWidth="1"/>
    <col min="4357" max="4357" width="5.42578125" style="7" bestFit="1" customWidth="1"/>
    <col min="4358" max="4358" width="5.42578125" style="7" customWidth="1"/>
    <col min="4359" max="4359" width="0" style="7" hidden="1" customWidth="1"/>
    <col min="4360" max="4360" width="7.5703125" style="7" customWidth="1"/>
    <col min="4361" max="4361" width="5.42578125" style="7" customWidth="1"/>
    <col min="4362" max="4362" width="0" style="7" hidden="1" customWidth="1"/>
    <col min="4363" max="4363" width="5.5703125" style="7" customWidth="1"/>
    <col min="4364" max="4364" width="6.140625" style="7" customWidth="1"/>
    <col min="4365" max="4365" width="6.5703125" style="7" customWidth="1"/>
    <col min="4366" max="4366" width="9.42578125" style="7" customWidth="1"/>
    <col min="4367" max="4367" width="0" style="7" hidden="1" customWidth="1"/>
    <col min="4368" max="4368" width="15.7109375" style="7" customWidth="1"/>
    <col min="4369" max="4369" width="4.85546875" style="7" customWidth="1"/>
    <col min="4370" max="4370" width="5.28515625" style="7" customWidth="1"/>
    <col min="4371" max="4371" width="6.28515625" style="7" customWidth="1"/>
    <col min="4372" max="4372" width="7.5703125" style="7" customWidth="1"/>
    <col min="4373" max="4608" width="9.140625" style="7"/>
    <col min="4609" max="4609" width="4" style="7" customWidth="1"/>
    <col min="4610" max="4610" width="8" style="7" customWidth="1"/>
    <col min="4611" max="4611" width="38" style="7" customWidth="1"/>
    <col min="4612" max="4612" width="5.5703125" style="7" customWidth="1"/>
    <col min="4613" max="4613" width="5.42578125" style="7" bestFit="1" customWidth="1"/>
    <col min="4614" max="4614" width="5.42578125" style="7" customWidth="1"/>
    <col min="4615" max="4615" width="0" style="7" hidden="1" customWidth="1"/>
    <col min="4616" max="4616" width="7.5703125" style="7" customWidth="1"/>
    <col min="4617" max="4617" width="5.42578125" style="7" customWidth="1"/>
    <col min="4618" max="4618" width="0" style="7" hidden="1" customWidth="1"/>
    <col min="4619" max="4619" width="5.5703125" style="7" customWidth="1"/>
    <col min="4620" max="4620" width="6.140625" style="7" customWidth="1"/>
    <col min="4621" max="4621" width="6.5703125" style="7" customWidth="1"/>
    <col min="4622" max="4622" width="9.42578125" style="7" customWidth="1"/>
    <col min="4623" max="4623" width="0" style="7" hidden="1" customWidth="1"/>
    <col min="4624" max="4624" width="15.7109375" style="7" customWidth="1"/>
    <col min="4625" max="4625" width="4.85546875" style="7" customWidth="1"/>
    <col min="4626" max="4626" width="5.28515625" style="7" customWidth="1"/>
    <col min="4627" max="4627" width="6.28515625" style="7" customWidth="1"/>
    <col min="4628" max="4628" width="7.5703125" style="7" customWidth="1"/>
    <col min="4629" max="4864" width="9.140625" style="7"/>
    <col min="4865" max="4865" width="4" style="7" customWidth="1"/>
    <col min="4866" max="4866" width="8" style="7" customWidth="1"/>
    <col min="4867" max="4867" width="38" style="7" customWidth="1"/>
    <col min="4868" max="4868" width="5.5703125" style="7" customWidth="1"/>
    <col min="4869" max="4869" width="5.42578125" style="7" bestFit="1" customWidth="1"/>
    <col min="4870" max="4870" width="5.42578125" style="7" customWidth="1"/>
    <col min="4871" max="4871" width="0" style="7" hidden="1" customWidth="1"/>
    <col min="4872" max="4872" width="7.5703125" style="7" customWidth="1"/>
    <col min="4873" max="4873" width="5.42578125" style="7" customWidth="1"/>
    <col min="4874" max="4874" width="0" style="7" hidden="1" customWidth="1"/>
    <col min="4875" max="4875" width="5.5703125" style="7" customWidth="1"/>
    <col min="4876" max="4876" width="6.140625" style="7" customWidth="1"/>
    <col min="4877" max="4877" width="6.5703125" style="7" customWidth="1"/>
    <col min="4878" max="4878" width="9.42578125" style="7" customWidth="1"/>
    <col min="4879" max="4879" width="0" style="7" hidden="1" customWidth="1"/>
    <col min="4880" max="4880" width="15.7109375" style="7" customWidth="1"/>
    <col min="4881" max="4881" width="4.85546875" style="7" customWidth="1"/>
    <col min="4882" max="4882" width="5.28515625" style="7" customWidth="1"/>
    <col min="4883" max="4883" width="6.28515625" style="7" customWidth="1"/>
    <col min="4884" max="4884" width="7.5703125" style="7" customWidth="1"/>
    <col min="4885" max="5120" width="9.140625" style="7"/>
    <col min="5121" max="5121" width="4" style="7" customWidth="1"/>
    <col min="5122" max="5122" width="8" style="7" customWidth="1"/>
    <col min="5123" max="5123" width="38" style="7" customWidth="1"/>
    <col min="5124" max="5124" width="5.5703125" style="7" customWidth="1"/>
    <col min="5125" max="5125" width="5.42578125" style="7" bestFit="1" customWidth="1"/>
    <col min="5126" max="5126" width="5.42578125" style="7" customWidth="1"/>
    <col min="5127" max="5127" width="0" style="7" hidden="1" customWidth="1"/>
    <col min="5128" max="5128" width="7.5703125" style="7" customWidth="1"/>
    <col min="5129" max="5129" width="5.42578125" style="7" customWidth="1"/>
    <col min="5130" max="5130" width="0" style="7" hidden="1" customWidth="1"/>
    <col min="5131" max="5131" width="5.5703125" style="7" customWidth="1"/>
    <col min="5132" max="5132" width="6.140625" style="7" customWidth="1"/>
    <col min="5133" max="5133" width="6.5703125" style="7" customWidth="1"/>
    <col min="5134" max="5134" width="9.42578125" style="7" customWidth="1"/>
    <col min="5135" max="5135" width="0" style="7" hidden="1" customWidth="1"/>
    <col min="5136" max="5136" width="15.7109375" style="7" customWidth="1"/>
    <col min="5137" max="5137" width="4.85546875" style="7" customWidth="1"/>
    <col min="5138" max="5138" width="5.28515625" style="7" customWidth="1"/>
    <col min="5139" max="5139" width="6.28515625" style="7" customWidth="1"/>
    <col min="5140" max="5140" width="7.5703125" style="7" customWidth="1"/>
    <col min="5141" max="5376" width="9.140625" style="7"/>
    <col min="5377" max="5377" width="4" style="7" customWidth="1"/>
    <col min="5378" max="5378" width="8" style="7" customWidth="1"/>
    <col min="5379" max="5379" width="38" style="7" customWidth="1"/>
    <col min="5380" max="5380" width="5.5703125" style="7" customWidth="1"/>
    <col min="5381" max="5381" width="5.42578125" style="7" bestFit="1" customWidth="1"/>
    <col min="5382" max="5382" width="5.42578125" style="7" customWidth="1"/>
    <col min="5383" max="5383" width="0" style="7" hidden="1" customWidth="1"/>
    <col min="5384" max="5384" width="7.5703125" style="7" customWidth="1"/>
    <col min="5385" max="5385" width="5.42578125" style="7" customWidth="1"/>
    <col min="5386" max="5386" width="0" style="7" hidden="1" customWidth="1"/>
    <col min="5387" max="5387" width="5.5703125" style="7" customWidth="1"/>
    <col min="5388" max="5388" width="6.140625" style="7" customWidth="1"/>
    <col min="5389" max="5389" width="6.5703125" style="7" customWidth="1"/>
    <col min="5390" max="5390" width="9.42578125" style="7" customWidth="1"/>
    <col min="5391" max="5391" width="0" style="7" hidden="1" customWidth="1"/>
    <col min="5392" max="5392" width="15.7109375" style="7" customWidth="1"/>
    <col min="5393" max="5393" width="4.85546875" style="7" customWidth="1"/>
    <col min="5394" max="5394" width="5.28515625" style="7" customWidth="1"/>
    <col min="5395" max="5395" width="6.28515625" style="7" customWidth="1"/>
    <col min="5396" max="5396" width="7.5703125" style="7" customWidth="1"/>
    <col min="5397" max="5632" width="9.140625" style="7"/>
    <col min="5633" max="5633" width="4" style="7" customWidth="1"/>
    <col min="5634" max="5634" width="8" style="7" customWidth="1"/>
    <col min="5635" max="5635" width="38" style="7" customWidth="1"/>
    <col min="5636" max="5636" width="5.5703125" style="7" customWidth="1"/>
    <col min="5637" max="5637" width="5.42578125" style="7" bestFit="1" customWidth="1"/>
    <col min="5638" max="5638" width="5.42578125" style="7" customWidth="1"/>
    <col min="5639" max="5639" width="0" style="7" hidden="1" customWidth="1"/>
    <col min="5640" max="5640" width="7.5703125" style="7" customWidth="1"/>
    <col min="5641" max="5641" width="5.42578125" style="7" customWidth="1"/>
    <col min="5642" max="5642" width="0" style="7" hidden="1" customWidth="1"/>
    <col min="5643" max="5643" width="5.5703125" style="7" customWidth="1"/>
    <col min="5644" max="5644" width="6.140625" style="7" customWidth="1"/>
    <col min="5645" max="5645" width="6.5703125" style="7" customWidth="1"/>
    <col min="5646" max="5646" width="9.42578125" style="7" customWidth="1"/>
    <col min="5647" max="5647" width="0" style="7" hidden="1" customWidth="1"/>
    <col min="5648" max="5648" width="15.7109375" style="7" customWidth="1"/>
    <col min="5649" max="5649" width="4.85546875" style="7" customWidth="1"/>
    <col min="5650" max="5650" width="5.28515625" style="7" customWidth="1"/>
    <col min="5651" max="5651" width="6.28515625" style="7" customWidth="1"/>
    <col min="5652" max="5652" width="7.5703125" style="7" customWidth="1"/>
    <col min="5653" max="5888" width="9.140625" style="7"/>
    <col min="5889" max="5889" width="4" style="7" customWidth="1"/>
    <col min="5890" max="5890" width="8" style="7" customWidth="1"/>
    <col min="5891" max="5891" width="38" style="7" customWidth="1"/>
    <col min="5892" max="5892" width="5.5703125" style="7" customWidth="1"/>
    <col min="5893" max="5893" width="5.42578125" style="7" bestFit="1" customWidth="1"/>
    <col min="5894" max="5894" width="5.42578125" style="7" customWidth="1"/>
    <col min="5895" max="5895" width="0" style="7" hidden="1" customWidth="1"/>
    <col min="5896" max="5896" width="7.5703125" style="7" customWidth="1"/>
    <col min="5897" max="5897" width="5.42578125" style="7" customWidth="1"/>
    <col min="5898" max="5898" width="0" style="7" hidden="1" customWidth="1"/>
    <col min="5899" max="5899" width="5.5703125" style="7" customWidth="1"/>
    <col min="5900" max="5900" width="6.140625" style="7" customWidth="1"/>
    <col min="5901" max="5901" width="6.5703125" style="7" customWidth="1"/>
    <col min="5902" max="5902" width="9.42578125" style="7" customWidth="1"/>
    <col min="5903" max="5903" width="0" style="7" hidden="1" customWidth="1"/>
    <col min="5904" max="5904" width="15.7109375" style="7" customWidth="1"/>
    <col min="5905" max="5905" width="4.85546875" style="7" customWidth="1"/>
    <col min="5906" max="5906" width="5.28515625" style="7" customWidth="1"/>
    <col min="5907" max="5907" width="6.28515625" style="7" customWidth="1"/>
    <col min="5908" max="5908" width="7.5703125" style="7" customWidth="1"/>
    <col min="5909" max="6144" width="9.140625" style="7"/>
    <col min="6145" max="6145" width="4" style="7" customWidth="1"/>
    <col min="6146" max="6146" width="8" style="7" customWidth="1"/>
    <col min="6147" max="6147" width="38" style="7" customWidth="1"/>
    <col min="6148" max="6148" width="5.5703125" style="7" customWidth="1"/>
    <col min="6149" max="6149" width="5.42578125" style="7" bestFit="1" customWidth="1"/>
    <col min="6150" max="6150" width="5.42578125" style="7" customWidth="1"/>
    <col min="6151" max="6151" width="0" style="7" hidden="1" customWidth="1"/>
    <col min="6152" max="6152" width="7.5703125" style="7" customWidth="1"/>
    <col min="6153" max="6153" width="5.42578125" style="7" customWidth="1"/>
    <col min="6154" max="6154" width="0" style="7" hidden="1" customWidth="1"/>
    <col min="6155" max="6155" width="5.5703125" style="7" customWidth="1"/>
    <col min="6156" max="6156" width="6.140625" style="7" customWidth="1"/>
    <col min="6157" max="6157" width="6.5703125" style="7" customWidth="1"/>
    <col min="6158" max="6158" width="9.42578125" style="7" customWidth="1"/>
    <col min="6159" max="6159" width="0" style="7" hidden="1" customWidth="1"/>
    <col min="6160" max="6160" width="15.7109375" style="7" customWidth="1"/>
    <col min="6161" max="6161" width="4.85546875" style="7" customWidth="1"/>
    <col min="6162" max="6162" width="5.28515625" style="7" customWidth="1"/>
    <col min="6163" max="6163" width="6.28515625" style="7" customWidth="1"/>
    <col min="6164" max="6164" width="7.5703125" style="7" customWidth="1"/>
    <col min="6165" max="6400" width="9.140625" style="7"/>
    <col min="6401" max="6401" width="4" style="7" customWidth="1"/>
    <col min="6402" max="6402" width="8" style="7" customWidth="1"/>
    <col min="6403" max="6403" width="38" style="7" customWidth="1"/>
    <col min="6404" max="6404" width="5.5703125" style="7" customWidth="1"/>
    <col min="6405" max="6405" width="5.42578125" style="7" bestFit="1" customWidth="1"/>
    <col min="6406" max="6406" width="5.42578125" style="7" customWidth="1"/>
    <col min="6407" max="6407" width="0" style="7" hidden="1" customWidth="1"/>
    <col min="6408" max="6408" width="7.5703125" style="7" customWidth="1"/>
    <col min="6409" max="6409" width="5.42578125" style="7" customWidth="1"/>
    <col min="6410" max="6410" width="0" style="7" hidden="1" customWidth="1"/>
    <col min="6411" max="6411" width="5.5703125" style="7" customWidth="1"/>
    <col min="6412" max="6412" width="6.140625" style="7" customWidth="1"/>
    <col min="6413" max="6413" width="6.5703125" style="7" customWidth="1"/>
    <col min="6414" max="6414" width="9.42578125" style="7" customWidth="1"/>
    <col min="6415" max="6415" width="0" style="7" hidden="1" customWidth="1"/>
    <col min="6416" max="6416" width="15.7109375" style="7" customWidth="1"/>
    <col min="6417" max="6417" width="4.85546875" style="7" customWidth="1"/>
    <col min="6418" max="6418" width="5.28515625" style="7" customWidth="1"/>
    <col min="6419" max="6419" width="6.28515625" style="7" customWidth="1"/>
    <col min="6420" max="6420" width="7.5703125" style="7" customWidth="1"/>
    <col min="6421" max="6656" width="9.140625" style="7"/>
    <col min="6657" max="6657" width="4" style="7" customWidth="1"/>
    <col min="6658" max="6658" width="8" style="7" customWidth="1"/>
    <col min="6659" max="6659" width="38" style="7" customWidth="1"/>
    <col min="6660" max="6660" width="5.5703125" style="7" customWidth="1"/>
    <col min="6661" max="6661" width="5.42578125" style="7" bestFit="1" customWidth="1"/>
    <col min="6662" max="6662" width="5.42578125" style="7" customWidth="1"/>
    <col min="6663" max="6663" width="0" style="7" hidden="1" customWidth="1"/>
    <col min="6664" max="6664" width="7.5703125" style="7" customWidth="1"/>
    <col min="6665" max="6665" width="5.42578125" style="7" customWidth="1"/>
    <col min="6666" max="6666" width="0" style="7" hidden="1" customWidth="1"/>
    <col min="6667" max="6667" width="5.5703125" style="7" customWidth="1"/>
    <col min="6668" max="6668" width="6.140625" style="7" customWidth="1"/>
    <col min="6669" max="6669" width="6.5703125" style="7" customWidth="1"/>
    <col min="6670" max="6670" width="9.42578125" style="7" customWidth="1"/>
    <col min="6671" max="6671" width="0" style="7" hidden="1" customWidth="1"/>
    <col min="6672" max="6672" width="15.7109375" style="7" customWidth="1"/>
    <col min="6673" max="6673" width="4.85546875" style="7" customWidth="1"/>
    <col min="6674" max="6674" width="5.28515625" style="7" customWidth="1"/>
    <col min="6675" max="6675" width="6.28515625" style="7" customWidth="1"/>
    <col min="6676" max="6676" width="7.5703125" style="7" customWidth="1"/>
    <col min="6677" max="6912" width="9.140625" style="7"/>
    <col min="6913" max="6913" width="4" style="7" customWidth="1"/>
    <col min="6914" max="6914" width="8" style="7" customWidth="1"/>
    <col min="6915" max="6915" width="38" style="7" customWidth="1"/>
    <col min="6916" max="6916" width="5.5703125" style="7" customWidth="1"/>
    <col min="6917" max="6917" width="5.42578125" style="7" bestFit="1" customWidth="1"/>
    <col min="6918" max="6918" width="5.42578125" style="7" customWidth="1"/>
    <col min="6919" max="6919" width="0" style="7" hidden="1" customWidth="1"/>
    <col min="6920" max="6920" width="7.5703125" style="7" customWidth="1"/>
    <col min="6921" max="6921" width="5.42578125" style="7" customWidth="1"/>
    <col min="6922" max="6922" width="0" style="7" hidden="1" customWidth="1"/>
    <col min="6923" max="6923" width="5.5703125" style="7" customWidth="1"/>
    <col min="6924" max="6924" width="6.140625" style="7" customWidth="1"/>
    <col min="6925" max="6925" width="6.5703125" style="7" customWidth="1"/>
    <col min="6926" max="6926" width="9.42578125" style="7" customWidth="1"/>
    <col min="6927" max="6927" width="0" style="7" hidden="1" customWidth="1"/>
    <col min="6928" max="6928" width="15.7109375" style="7" customWidth="1"/>
    <col min="6929" max="6929" width="4.85546875" style="7" customWidth="1"/>
    <col min="6930" max="6930" width="5.28515625" style="7" customWidth="1"/>
    <col min="6931" max="6931" width="6.28515625" style="7" customWidth="1"/>
    <col min="6932" max="6932" width="7.5703125" style="7" customWidth="1"/>
    <col min="6933" max="7168" width="9.140625" style="7"/>
    <col min="7169" max="7169" width="4" style="7" customWidth="1"/>
    <col min="7170" max="7170" width="8" style="7" customWidth="1"/>
    <col min="7171" max="7171" width="38" style="7" customWidth="1"/>
    <col min="7172" max="7172" width="5.5703125" style="7" customWidth="1"/>
    <col min="7173" max="7173" width="5.42578125" style="7" bestFit="1" customWidth="1"/>
    <col min="7174" max="7174" width="5.42578125" style="7" customWidth="1"/>
    <col min="7175" max="7175" width="0" style="7" hidden="1" customWidth="1"/>
    <col min="7176" max="7176" width="7.5703125" style="7" customWidth="1"/>
    <col min="7177" max="7177" width="5.42578125" style="7" customWidth="1"/>
    <col min="7178" max="7178" width="0" style="7" hidden="1" customWidth="1"/>
    <col min="7179" max="7179" width="5.5703125" style="7" customWidth="1"/>
    <col min="7180" max="7180" width="6.140625" style="7" customWidth="1"/>
    <col min="7181" max="7181" width="6.5703125" style="7" customWidth="1"/>
    <col min="7182" max="7182" width="9.42578125" style="7" customWidth="1"/>
    <col min="7183" max="7183" width="0" style="7" hidden="1" customWidth="1"/>
    <col min="7184" max="7184" width="15.7109375" style="7" customWidth="1"/>
    <col min="7185" max="7185" width="4.85546875" style="7" customWidth="1"/>
    <col min="7186" max="7186" width="5.28515625" style="7" customWidth="1"/>
    <col min="7187" max="7187" width="6.28515625" style="7" customWidth="1"/>
    <col min="7188" max="7188" width="7.5703125" style="7" customWidth="1"/>
    <col min="7189" max="7424" width="9.140625" style="7"/>
    <col min="7425" max="7425" width="4" style="7" customWidth="1"/>
    <col min="7426" max="7426" width="8" style="7" customWidth="1"/>
    <col min="7427" max="7427" width="38" style="7" customWidth="1"/>
    <col min="7428" max="7428" width="5.5703125" style="7" customWidth="1"/>
    <col min="7429" max="7429" width="5.42578125" style="7" bestFit="1" customWidth="1"/>
    <col min="7430" max="7430" width="5.42578125" style="7" customWidth="1"/>
    <col min="7431" max="7431" width="0" style="7" hidden="1" customWidth="1"/>
    <col min="7432" max="7432" width="7.5703125" style="7" customWidth="1"/>
    <col min="7433" max="7433" width="5.42578125" style="7" customWidth="1"/>
    <col min="7434" max="7434" width="0" style="7" hidden="1" customWidth="1"/>
    <col min="7435" max="7435" width="5.5703125" style="7" customWidth="1"/>
    <col min="7436" max="7436" width="6.140625" style="7" customWidth="1"/>
    <col min="7437" max="7437" width="6.5703125" style="7" customWidth="1"/>
    <col min="7438" max="7438" width="9.42578125" style="7" customWidth="1"/>
    <col min="7439" max="7439" width="0" style="7" hidden="1" customWidth="1"/>
    <col min="7440" max="7440" width="15.7109375" style="7" customWidth="1"/>
    <col min="7441" max="7441" width="4.85546875" style="7" customWidth="1"/>
    <col min="7442" max="7442" width="5.28515625" style="7" customWidth="1"/>
    <col min="7443" max="7443" width="6.28515625" style="7" customWidth="1"/>
    <col min="7444" max="7444" width="7.5703125" style="7" customWidth="1"/>
    <col min="7445" max="7680" width="9.140625" style="7"/>
    <col min="7681" max="7681" width="4" style="7" customWidth="1"/>
    <col min="7682" max="7682" width="8" style="7" customWidth="1"/>
    <col min="7683" max="7683" width="38" style="7" customWidth="1"/>
    <col min="7684" max="7684" width="5.5703125" style="7" customWidth="1"/>
    <col min="7685" max="7685" width="5.42578125" style="7" bestFit="1" customWidth="1"/>
    <col min="7686" max="7686" width="5.42578125" style="7" customWidth="1"/>
    <col min="7687" max="7687" width="0" style="7" hidden="1" customWidth="1"/>
    <col min="7688" max="7688" width="7.5703125" style="7" customWidth="1"/>
    <col min="7689" max="7689" width="5.42578125" style="7" customWidth="1"/>
    <col min="7690" max="7690" width="0" style="7" hidden="1" customWidth="1"/>
    <col min="7691" max="7691" width="5.5703125" style="7" customWidth="1"/>
    <col min="7692" max="7692" width="6.140625" style="7" customWidth="1"/>
    <col min="7693" max="7693" width="6.5703125" style="7" customWidth="1"/>
    <col min="7694" max="7694" width="9.42578125" style="7" customWidth="1"/>
    <col min="7695" max="7695" width="0" style="7" hidden="1" customWidth="1"/>
    <col min="7696" max="7696" width="15.7109375" style="7" customWidth="1"/>
    <col min="7697" max="7697" width="4.85546875" style="7" customWidth="1"/>
    <col min="7698" max="7698" width="5.28515625" style="7" customWidth="1"/>
    <col min="7699" max="7699" width="6.28515625" style="7" customWidth="1"/>
    <col min="7700" max="7700" width="7.5703125" style="7" customWidth="1"/>
    <col min="7701" max="7936" width="9.140625" style="7"/>
    <col min="7937" max="7937" width="4" style="7" customWidth="1"/>
    <col min="7938" max="7938" width="8" style="7" customWidth="1"/>
    <col min="7939" max="7939" width="38" style="7" customWidth="1"/>
    <col min="7940" max="7940" width="5.5703125" style="7" customWidth="1"/>
    <col min="7941" max="7941" width="5.42578125" style="7" bestFit="1" customWidth="1"/>
    <col min="7942" max="7942" width="5.42578125" style="7" customWidth="1"/>
    <col min="7943" max="7943" width="0" style="7" hidden="1" customWidth="1"/>
    <col min="7944" max="7944" width="7.5703125" style="7" customWidth="1"/>
    <col min="7945" max="7945" width="5.42578125" style="7" customWidth="1"/>
    <col min="7946" max="7946" width="0" style="7" hidden="1" customWidth="1"/>
    <col min="7947" max="7947" width="5.5703125" style="7" customWidth="1"/>
    <col min="7948" max="7948" width="6.140625" style="7" customWidth="1"/>
    <col min="7949" max="7949" width="6.5703125" style="7" customWidth="1"/>
    <col min="7950" max="7950" width="9.42578125" style="7" customWidth="1"/>
    <col min="7951" max="7951" width="0" style="7" hidden="1" customWidth="1"/>
    <col min="7952" max="7952" width="15.7109375" style="7" customWidth="1"/>
    <col min="7953" max="7953" width="4.85546875" style="7" customWidth="1"/>
    <col min="7954" max="7954" width="5.28515625" style="7" customWidth="1"/>
    <col min="7955" max="7955" width="6.28515625" style="7" customWidth="1"/>
    <col min="7956" max="7956" width="7.5703125" style="7" customWidth="1"/>
    <col min="7957" max="8192" width="9.140625" style="7"/>
    <col min="8193" max="8193" width="4" style="7" customWidth="1"/>
    <col min="8194" max="8194" width="8" style="7" customWidth="1"/>
    <col min="8195" max="8195" width="38" style="7" customWidth="1"/>
    <col min="8196" max="8196" width="5.5703125" style="7" customWidth="1"/>
    <col min="8197" max="8197" width="5.42578125" style="7" bestFit="1" customWidth="1"/>
    <col min="8198" max="8198" width="5.42578125" style="7" customWidth="1"/>
    <col min="8199" max="8199" width="0" style="7" hidden="1" customWidth="1"/>
    <col min="8200" max="8200" width="7.5703125" style="7" customWidth="1"/>
    <col min="8201" max="8201" width="5.42578125" style="7" customWidth="1"/>
    <col min="8202" max="8202" width="0" style="7" hidden="1" customWidth="1"/>
    <col min="8203" max="8203" width="5.5703125" style="7" customWidth="1"/>
    <col min="8204" max="8204" width="6.140625" style="7" customWidth="1"/>
    <col min="8205" max="8205" width="6.5703125" style="7" customWidth="1"/>
    <col min="8206" max="8206" width="9.42578125" style="7" customWidth="1"/>
    <col min="8207" max="8207" width="0" style="7" hidden="1" customWidth="1"/>
    <col min="8208" max="8208" width="15.7109375" style="7" customWidth="1"/>
    <col min="8209" max="8209" width="4.85546875" style="7" customWidth="1"/>
    <col min="8210" max="8210" width="5.28515625" style="7" customWidth="1"/>
    <col min="8211" max="8211" width="6.28515625" style="7" customWidth="1"/>
    <col min="8212" max="8212" width="7.5703125" style="7" customWidth="1"/>
    <col min="8213" max="8448" width="9.140625" style="7"/>
    <col min="8449" max="8449" width="4" style="7" customWidth="1"/>
    <col min="8450" max="8450" width="8" style="7" customWidth="1"/>
    <col min="8451" max="8451" width="38" style="7" customWidth="1"/>
    <col min="8452" max="8452" width="5.5703125" style="7" customWidth="1"/>
    <col min="8453" max="8453" width="5.42578125" style="7" bestFit="1" customWidth="1"/>
    <col min="8454" max="8454" width="5.42578125" style="7" customWidth="1"/>
    <col min="8455" max="8455" width="0" style="7" hidden="1" customWidth="1"/>
    <col min="8456" max="8456" width="7.5703125" style="7" customWidth="1"/>
    <col min="8457" max="8457" width="5.42578125" style="7" customWidth="1"/>
    <col min="8458" max="8458" width="0" style="7" hidden="1" customWidth="1"/>
    <col min="8459" max="8459" width="5.5703125" style="7" customWidth="1"/>
    <col min="8460" max="8460" width="6.140625" style="7" customWidth="1"/>
    <col min="8461" max="8461" width="6.5703125" style="7" customWidth="1"/>
    <col min="8462" max="8462" width="9.42578125" style="7" customWidth="1"/>
    <col min="8463" max="8463" width="0" style="7" hidden="1" customWidth="1"/>
    <col min="8464" max="8464" width="15.7109375" style="7" customWidth="1"/>
    <col min="8465" max="8465" width="4.85546875" style="7" customWidth="1"/>
    <col min="8466" max="8466" width="5.28515625" style="7" customWidth="1"/>
    <col min="8467" max="8467" width="6.28515625" style="7" customWidth="1"/>
    <col min="8468" max="8468" width="7.5703125" style="7" customWidth="1"/>
    <col min="8469" max="8704" width="9.140625" style="7"/>
    <col min="8705" max="8705" width="4" style="7" customWidth="1"/>
    <col min="8706" max="8706" width="8" style="7" customWidth="1"/>
    <col min="8707" max="8707" width="38" style="7" customWidth="1"/>
    <col min="8708" max="8708" width="5.5703125" style="7" customWidth="1"/>
    <col min="8709" max="8709" width="5.42578125" style="7" bestFit="1" customWidth="1"/>
    <col min="8710" max="8710" width="5.42578125" style="7" customWidth="1"/>
    <col min="8711" max="8711" width="0" style="7" hidden="1" customWidth="1"/>
    <col min="8712" max="8712" width="7.5703125" style="7" customWidth="1"/>
    <col min="8713" max="8713" width="5.42578125" style="7" customWidth="1"/>
    <col min="8714" max="8714" width="0" style="7" hidden="1" customWidth="1"/>
    <col min="8715" max="8715" width="5.5703125" style="7" customWidth="1"/>
    <col min="8716" max="8716" width="6.140625" style="7" customWidth="1"/>
    <col min="8717" max="8717" width="6.5703125" style="7" customWidth="1"/>
    <col min="8718" max="8718" width="9.42578125" style="7" customWidth="1"/>
    <col min="8719" max="8719" width="0" style="7" hidden="1" customWidth="1"/>
    <col min="8720" max="8720" width="15.7109375" style="7" customWidth="1"/>
    <col min="8721" max="8721" width="4.85546875" style="7" customWidth="1"/>
    <col min="8722" max="8722" width="5.28515625" style="7" customWidth="1"/>
    <col min="8723" max="8723" width="6.28515625" style="7" customWidth="1"/>
    <col min="8724" max="8724" width="7.5703125" style="7" customWidth="1"/>
    <col min="8725" max="8960" width="9.140625" style="7"/>
    <col min="8961" max="8961" width="4" style="7" customWidth="1"/>
    <col min="8962" max="8962" width="8" style="7" customWidth="1"/>
    <col min="8963" max="8963" width="38" style="7" customWidth="1"/>
    <col min="8964" max="8964" width="5.5703125" style="7" customWidth="1"/>
    <col min="8965" max="8965" width="5.42578125" style="7" bestFit="1" customWidth="1"/>
    <col min="8966" max="8966" width="5.42578125" style="7" customWidth="1"/>
    <col min="8967" max="8967" width="0" style="7" hidden="1" customWidth="1"/>
    <col min="8968" max="8968" width="7.5703125" style="7" customWidth="1"/>
    <col min="8969" max="8969" width="5.42578125" style="7" customWidth="1"/>
    <col min="8970" max="8970" width="0" style="7" hidden="1" customWidth="1"/>
    <col min="8971" max="8971" width="5.5703125" style="7" customWidth="1"/>
    <col min="8972" max="8972" width="6.140625" style="7" customWidth="1"/>
    <col min="8973" max="8973" width="6.5703125" style="7" customWidth="1"/>
    <col min="8974" max="8974" width="9.42578125" style="7" customWidth="1"/>
    <col min="8975" max="8975" width="0" style="7" hidden="1" customWidth="1"/>
    <col min="8976" max="8976" width="15.7109375" style="7" customWidth="1"/>
    <col min="8977" max="8977" width="4.85546875" style="7" customWidth="1"/>
    <col min="8978" max="8978" width="5.28515625" style="7" customWidth="1"/>
    <col min="8979" max="8979" width="6.28515625" style="7" customWidth="1"/>
    <col min="8980" max="8980" width="7.5703125" style="7" customWidth="1"/>
    <col min="8981" max="9216" width="9.140625" style="7"/>
    <col min="9217" max="9217" width="4" style="7" customWidth="1"/>
    <col min="9218" max="9218" width="8" style="7" customWidth="1"/>
    <col min="9219" max="9219" width="38" style="7" customWidth="1"/>
    <col min="9220" max="9220" width="5.5703125" style="7" customWidth="1"/>
    <col min="9221" max="9221" width="5.42578125" style="7" bestFit="1" customWidth="1"/>
    <col min="9222" max="9222" width="5.42578125" style="7" customWidth="1"/>
    <col min="9223" max="9223" width="0" style="7" hidden="1" customWidth="1"/>
    <col min="9224" max="9224" width="7.5703125" style="7" customWidth="1"/>
    <col min="9225" max="9225" width="5.42578125" style="7" customWidth="1"/>
    <col min="9226" max="9226" width="0" style="7" hidden="1" customWidth="1"/>
    <col min="9227" max="9227" width="5.5703125" style="7" customWidth="1"/>
    <col min="9228" max="9228" width="6.140625" style="7" customWidth="1"/>
    <col min="9229" max="9229" width="6.5703125" style="7" customWidth="1"/>
    <col min="9230" max="9230" width="9.42578125" style="7" customWidth="1"/>
    <col min="9231" max="9231" width="0" style="7" hidden="1" customWidth="1"/>
    <col min="9232" max="9232" width="15.7109375" style="7" customWidth="1"/>
    <col min="9233" max="9233" width="4.85546875" style="7" customWidth="1"/>
    <col min="9234" max="9234" width="5.28515625" style="7" customWidth="1"/>
    <col min="9235" max="9235" width="6.28515625" style="7" customWidth="1"/>
    <col min="9236" max="9236" width="7.5703125" style="7" customWidth="1"/>
    <col min="9237" max="9472" width="9.140625" style="7"/>
    <col min="9473" max="9473" width="4" style="7" customWidth="1"/>
    <col min="9474" max="9474" width="8" style="7" customWidth="1"/>
    <col min="9475" max="9475" width="38" style="7" customWidth="1"/>
    <col min="9476" max="9476" width="5.5703125" style="7" customWidth="1"/>
    <col min="9477" max="9477" width="5.42578125" style="7" bestFit="1" customWidth="1"/>
    <col min="9478" max="9478" width="5.42578125" style="7" customWidth="1"/>
    <col min="9479" max="9479" width="0" style="7" hidden="1" customWidth="1"/>
    <col min="9480" max="9480" width="7.5703125" style="7" customWidth="1"/>
    <col min="9481" max="9481" width="5.42578125" style="7" customWidth="1"/>
    <col min="9482" max="9482" width="0" style="7" hidden="1" customWidth="1"/>
    <col min="9483" max="9483" width="5.5703125" style="7" customWidth="1"/>
    <col min="9484" max="9484" width="6.140625" style="7" customWidth="1"/>
    <col min="9485" max="9485" width="6.5703125" style="7" customWidth="1"/>
    <col min="9486" max="9486" width="9.42578125" style="7" customWidth="1"/>
    <col min="9487" max="9487" width="0" style="7" hidden="1" customWidth="1"/>
    <col min="9488" max="9488" width="15.7109375" style="7" customWidth="1"/>
    <col min="9489" max="9489" width="4.85546875" style="7" customWidth="1"/>
    <col min="9490" max="9490" width="5.28515625" style="7" customWidth="1"/>
    <col min="9491" max="9491" width="6.28515625" style="7" customWidth="1"/>
    <col min="9492" max="9492" width="7.5703125" style="7" customWidth="1"/>
    <col min="9493" max="9728" width="9.140625" style="7"/>
    <col min="9729" max="9729" width="4" style="7" customWidth="1"/>
    <col min="9730" max="9730" width="8" style="7" customWidth="1"/>
    <col min="9731" max="9731" width="38" style="7" customWidth="1"/>
    <col min="9732" max="9732" width="5.5703125" style="7" customWidth="1"/>
    <col min="9733" max="9733" width="5.42578125" style="7" bestFit="1" customWidth="1"/>
    <col min="9734" max="9734" width="5.42578125" style="7" customWidth="1"/>
    <col min="9735" max="9735" width="0" style="7" hidden="1" customWidth="1"/>
    <col min="9736" max="9736" width="7.5703125" style="7" customWidth="1"/>
    <col min="9737" max="9737" width="5.42578125" style="7" customWidth="1"/>
    <col min="9738" max="9738" width="0" style="7" hidden="1" customWidth="1"/>
    <col min="9739" max="9739" width="5.5703125" style="7" customWidth="1"/>
    <col min="9740" max="9740" width="6.140625" style="7" customWidth="1"/>
    <col min="9741" max="9741" width="6.5703125" style="7" customWidth="1"/>
    <col min="9742" max="9742" width="9.42578125" style="7" customWidth="1"/>
    <col min="9743" max="9743" width="0" style="7" hidden="1" customWidth="1"/>
    <col min="9744" max="9744" width="15.7109375" style="7" customWidth="1"/>
    <col min="9745" max="9745" width="4.85546875" style="7" customWidth="1"/>
    <col min="9746" max="9746" width="5.28515625" style="7" customWidth="1"/>
    <col min="9747" max="9747" width="6.28515625" style="7" customWidth="1"/>
    <col min="9748" max="9748" width="7.5703125" style="7" customWidth="1"/>
    <col min="9749" max="9984" width="9.140625" style="7"/>
    <col min="9985" max="9985" width="4" style="7" customWidth="1"/>
    <col min="9986" max="9986" width="8" style="7" customWidth="1"/>
    <col min="9987" max="9987" width="38" style="7" customWidth="1"/>
    <col min="9988" max="9988" width="5.5703125" style="7" customWidth="1"/>
    <col min="9989" max="9989" width="5.42578125" style="7" bestFit="1" customWidth="1"/>
    <col min="9990" max="9990" width="5.42578125" style="7" customWidth="1"/>
    <col min="9991" max="9991" width="0" style="7" hidden="1" customWidth="1"/>
    <col min="9992" max="9992" width="7.5703125" style="7" customWidth="1"/>
    <col min="9993" max="9993" width="5.42578125" style="7" customWidth="1"/>
    <col min="9994" max="9994" width="0" style="7" hidden="1" customWidth="1"/>
    <col min="9995" max="9995" width="5.5703125" style="7" customWidth="1"/>
    <col min="9996" max="9996" width="6.140625" style="7" customWidth="1"/>
    <col min="9997" max="9997" width="6.5703125" style="7" customWidth="1"/>
    <col min="9998" max="9998" width="9.42578125" style="7" customWidth="1"/>
    <col min="9999" max="9999" width="0" style="7" hidden="1" customWidth="1"/>
    <col min="10000" max="10000" width="15.7109375" style="7" customWidth="1"/>
    <col min="10001" max="10001" width="4.85546875" style="7" customWidth="1"/>
    <col min="10002" max="10002" width="5.28515625" style="7" customWidth="1"/>
    <col min="10003" max="10003" width="6.28515625" style="7" customWidth="1"/>
    <col min="10004" max="10004" width="7.5703125" style="7" customWidth="1"/>
    <col min="10005" max="10240" width="9.140625" style="7"/>
    <col min="10241" max="10241" width="4" style="7" customWidth="1"/>
    <col min="10242" max="10242" width="8" style="7" customWidth="1"/>
    <col min="10243" max="10243" width="38" style="7" customWidth="1"/>
    <col min="10244" max="10244" width="5.5703125" style="7" customWidth="1"/>
    <col min="10245" max="10245" width="5.42578125" style="7" bestFit="1" customWidth="1"/>
    <col min="10246" max="10246" width="5.42578125" style="7" customWidth="1"/>
    <col min="10247" max="10247" width="0" style="7" hidden="1" customWidth="1"/>
    <col min="10248" max="10248" width="7.5703125" style="7" customWidth="1"/>
    <col min="10249" max="10249" width="5.42578125" style="7" customWidth="1"/>
    <col min="10250" max="10250" width="0" style="7" hidden="1" customWidth="1"/>
    <col min="10251" max="10251" width="5.5703125" style="7" customWidth="1"/>
    <col min="10252" max="10252" width="6.140625" style="7" customWidth="1"/>
    <col min="10253" max="10253" width="6.5703125" style="7" customWidth="1"/>
    <col min="10254" max="10254" width="9.42578125" style="7" customWidth="1"/>
    <col min="10255" max="10255" width="0" style="7" hidden="1" customWidth="1"/>
    <col min="10256" max="10256" width="15.7109375" style="7" customWidth="1"/>
    <col min="10257" max="10257" width="4.85546875" style="7" customWidth="1"/>
    <col min="10258" max="10258" width="5.28515625" style="7" customWidth="1"/>
    <col min="10259" max="10259" width="6.28515625" style="7" customWidth="1"/>
    <col min="10260" max="10260" width="7.5703125" style="7" customWidth="1"/>
    <col min="10261" max="10496" width="9.140625" style="7"/>
    <col min="10497" max="10497" width="4" style="7" customWidth="1"/>
    <col min="10498" max="10498" width="8" style="7" customWidth="1"/>
    <col min="10499" max="10499" width="38" style="7" customWidth="1"/>
    <col min="10500" max="10500" width="5.5703125" style="7" customWidth="1"/>
    <col min="10501" max="10501" width="5.42578125" style="7" bestFit="1" customWidth="1"/>
    <col min="10502" max="10502" width="5.42578125" style="7" customWidth="1"/>
    <col min="10503" max="10503" width="0" style="7" hidden="1" customWidth="1"/>
    <col min="10504" max="10504" width="7.5703125" style="7" customWidth="1"/>
    <col min="10505" max="10505" width="5.42578125" style="7" customWidth="1"/>
    <col min="10506" max="10506" width="0" style="7" hidden="1" customWidth="1"/>
    <col min="10507" max="10507" width="5.5703125" style="7" customWidth="1"/>
    <col min="10508" max="10508" width="6.140625" style="7" customWidth="1"/>
    <col min="10509" max="10509" width="6.5703125" style="7" customWidth="1"/>
    <col min="10510" max="10510" width="9.42578125" style="7" customWidth="1"/>
    <col min="10511" max="10511" width="0" style="7" hidden="1" customWidth="1"/>
    <col min="10512" max="10512" width="15.7109375" style="7" customWidth="1"/>
    <col min="10513" max="10513" width="4.85546875" style="7" customWidth="1"/>
    <col min="10514" max="10514" width="5.28515625" style="7" customWidth="1"/>
    <col min="10515" max="10515" width="6.28515625" style="7" customWidth="1"/>
    <col min="10516" max="10516" width="7.5703125" style="7" customWidth="1"/>
    <col min="10517" max="10752" width="9.140625" style="7"/>
    <col min="10753" max="10753" width="4" style="7" customWidth="1"/>
    <col min="10754" max="10754" width="8" style="7" customWidth="1"/>
    <col min="10755" max="10755" width="38" style="7" customWidth="1"/>
    <col min="10756" max="10756" width="5.5703125" style="7" customWidth="1"/>
    <col min="10757" max="10757" width="5.42578125" style="7" bestFit="1" customWidth="1"/>
    <col min="10758" max="10758" width="5.42578125" style="7" customWidth="1"/>
    <col min="10759" max="10759" width="0" style="7" hidden="1" customWidth="1"/>
    <col min="10760" max="10760" width="7.5703125" style="7" customWidth="1"/>
    <col min="10761" max="10761" width="5.42578125" style="7" customWidth="1"/>
    <col min="10762" max="10762" width="0" style="7" hidden="1" customWidth="1"/>
    <col min="10763" max="10763" width="5.5703125" style="7" customWidth="1"/>
    <col min="10764" max="10764" width="6.140625" style="7" customWidth="1"/>
    <col min="10765" max="10765" width="6.5703125" style="7" customWidth="1"/>
    <col min="10766" max="10766" width="9.42578125" style="7" customWidth="1"/>
    <col min="10767" max="10767" width="0" style="7" hidden="1" customWidth="1"/>
    <col min="10768" max="10768" width="15.7109375" style="7" customWidth="1"/>
    <col min="10769" max="10769" width="4.85546875" style="7" customWidth="1"/>
    <col min="10770" max="10770" width="5.28515625" style="7" customWidth="1"/>
    <col min="10771" max="10771" width="6.28515625" style="7" customWidth="1"/>
    <col min="10772" max="10772" width="7.5703125" style="7" customWidth="1"/>
    <col min="10773" max="11008" width="9.140625" style="7"/>
    <col min="11009" max="11009" width="4" style="7" customWidth="1"/>
    <col min="11010" max="11010" width="8" style="7" customWidth="1"/>
    <col min="11011" max="11011" width="38" style="7" customWidth="1"/>
    <col min="11012" max="11012" width="5.5703125" style="7" customWidth="1"/>
    <col min="11013" max="11013" width="5.42578125" style="7" bestFit="1" customWidth="1"/>
    <col min="11014" max="11014" width="5.42578125" style="7" customWidth="1"/>
    <col min="11015" max="11015" width="0" style="7" hidden="1" customWidth="1"/>
    <col min="11016" max="11016" width="7.5703125" style="7" customWidth="1"/>
    <col min="11017" max="11017" width="5.42578125" style="7" customWidth="1"/>
    <col min="11018" max="11018" width="0" style="7" hidden="1" customWidth="1"/>
    <col min="11019" max="11019" width="5.5703125" style="7" customWidth="1"/>
    <col min="11020" max="11020" width="6.140625" style="7" customWidth="1"/>
    <col min="11021" max="11021" width="6.5703125" style="7" customWidth="1"/>
    <col min="11022" max="11022" width="9.42578125" style="7" customWidth="1"/>
    <col min="11023" max="11023" width="0" style="7" hidden="1" customWidth="1"/>
    <col min="11024" max="11024" width="15.7109375" style="7" customWidth="1"/>
    <col min="11025" max="11025" width="4.85546875" style="7" customWidth="1"/>
    <col min="11026" max="11026" width="5.28515625" style="7" customWidth="1"/>
    <col min="11027" max="11027" width="6.28515625" style="7" customWidth="1"/>
    <col min="11028" max="11028" width="7.5703125" style="7" customWidth="1"/>
    <col min="11029" max="11264" width="9.140625" style="7"/>
    <col min="11265" max="11265" width="4" style="7" customWidth="1"/>
    <col min="11266" max="11266" width="8" style="7" customWidth="1"/>
    <col min="11267" max="11267" width="38" style="7" customWidth="1"/>
    <col min="11268" max="11268" width="5.5703125" style="7" customWidth="1"/>
    <col min="11269" max="11269" width="5.42578125" style="7" bestFit="1" customWidth="1"/>
    <col min="11270" max="11270" width="5.42578125" style="7" customWidth="1"/>
    <col min="11271" max="11271" width="0" style="7" hidden="1" customWidth="1"/>
    <col min="11272" max="11272" width="7.5703125" style="7" customWidth="1"/>
    <col min="11273" max="11273" width="5.42578125" style="7" customWidth="1"/>
    <col min="11274" max="11274" width="0" style="7" hidden="1" customWidth="1"/>
    <col min="11275" max="11275" width="5.5703125" style="7" customWidth="1"/>
    <col min="11276" max="11276" width="6.140625" style="7" customWidth="1"/>
    <col min="11277" max="11277" width="6.5703125" style="7" customWidth="1"/>
    <col min="11278" max="11278" width="9.42578125" style="7" customWidth="1"/>
    <col min="11279" max="11279" width="0" style="7" hidden="1" customWidth="1"/>
    <col min="11280" max="11280" width="15.7109375" style="7" customWidth="1"/>
    <col min="11281" max="11281" width="4.85546875" style="7" customWidth="1"/>
    <col min="11282" max="11282" width="5.28515625" style="7" customWidth="1"/>
    <col min="11283" max="11283" width="6.28515625" style="7" customWidth="1"/>
    <col min="11284" max="11284" width="7.5703125" style="7" customWidth="1"/>
    <col min="11285" max="11520" width="9.140625" style="7"/>
    <col min="11521" max="11521" width="4" style="7" customWidth="1"/>
    <col min="11522" max="11522" width="8" style="7" customWidth="1"/>
    <col min="11523" max="11523" width="38" style="7" customWidth="1"/>
    <col min="11524" max="11524" width="5.5703125" style="7" customWidth="1"/>
    <col min="11525" max="11525" width="5.42578125" style="7" bestFit="1" customWidth="1"/>
    <col min="11526" max="11526" width="5.42578125" style="7" customWidth="1"/>
    <col min="11527" max="11527" width="0" style="7" hidden="1" customWidth="1"/>
    <col min="11528" max="11528" width="7.5703125" style="7" customWidth="1"/>
    <col min="11529" max="11529" width="5.42578125" style="7" customWidth="1"/>
    <col min="11530" max="11530" width="0" style="7" hidden="1" customWidth="1"/>
    <col min="11531" max="11531" width="5.5703125" style="7" customWidth="1"/>
    <col min="11532" max="11532" width="6.140625" style="7" customWidth="1"/>
    <col min="11533" max="11533" width="6.5703125" style="7" customWidth="1"/>
    <col min="11534" max="11534" width="9.42578125" style="7" customWidth="1"/>
    <col min="11535" max="11535" width="0" style="7" hidden="1" customWidth="1"/>
    <col min="11536" max="11536" width="15.7109375" style="7" customWidth="1"/>
    <col min="11537" max="11537" width="4.85546875" style="7" customWidth="1"/>
    <col min="11538" max="11538" width="5.28515625" style="7" customWidth="1"/>
    <col min="11539" max="11539" width="6.28515625" style="7" customWidth="1"/>
    <col min="11540" max="11540" width="7.5703125" style="7" customWidth="1"/>
    <col min="11541" max="11776" width="9.140625" style="7"/>
    <col min="11777" max="11777" width="4" style="7" customWidth="1"/>
    <col min="11778" max="11778" width="8" style="7" customWidth="1"/>
    <col min="11779" max="11779" width="38" style="7" customWidth="1"/>
    <col min="11780" max="11780" width="5.5703125" style="7" customWidth="1"/>
    <col min="11781" max="11781" width="5.42578125" style="7" bestFit="1" customWidth="1"/>
    <col min="11782" max="11782" width="5.42578125" style="7" customWidth="1"/>
    <col min="11783" max="11783" width="0" style="7" hidden="1" customWidth="1"/>
    <col min="11784" max="11784" width="7.5703125" style="7" customWidth="1"/>
    <col min="11785" max="11785" width="5.42578125" style="7" customWidth="1"/>
    <col min="11786" max="11786" width="0" style="7" hidden="1" customWidth="1"/>
    <col min="11787" max="11787" width="5.5703125" style="7" customWidth="1"/>
    <col min="11788" max="11788" width="6.140625" style="7" customWidth="1"/>
    <col min="11789" max="11789" width="6.5703125" style="7" customWidth="1"/>
    <col min="11790" max="11790" width="9.42578125" style="7" customWidth="1"/>
    <col min="11791" max="11791" width="0" style="7" hidden="1" customWidth="1"/>
    <col min="11792" max="11792" width="15.7109375" style="7" customWidth="1"/>
    <col min="11793" max="11793" width="4.85546875" style="7" customWidth="1"/>
    <col min="11794" max="11794" width="5.28515625" style="7" customWidth="1"/>
    <col min="11795" max="11795" width="6.28515625" style="7" customWidth="1"/>
    <col min="11796" max="11796" width="7.5703125" style="7" customWidth="1"/>
    <col min="11797" max="12032" width="9.140625" style="7"/>
    <col min="12033" max="12033" width="4" style="7" customWidth="1"/>
    <col min="12034" max="12034" width="8" style="7" customWidth="1"/>
    <col min="12035" max="12035" width="38" style="7" customWidth="1"/>
    <col min="12036" max="12036" width="5.5703125" style="7" customWidth="1"/>
    <col min="12037" max="12037" width="5.42578125" style="7" bestFit="1" customWidth="1"/>
    <col min="12038" max="12038" width="5.42578125" style="7" customWidth="1"/>
    <col min="12039" max="12039" width="0" style="7" hidden="1" customWidth="1"/>
    <col min="12040" max="12040" width="7.5703125" style="7" customWidth="1"/>
    <col min="12041" max="12041" width="5.42578125" style="7" customWidth="1"/>
    <col min="12042" max="12042" width="0" style="7" hidden="1" customWidth="1"/>
    <col min="12043" max="12043" width="5.5703125" style="7" customWidth="1"/>
    <col min="12044" max="12044" width="6.140625" style="7" customWidth="1"/>
    <col min="12045" max="12045" width="6.5703125" style="7" customWidth="1"/>
    <col min="12046" max="12046" width="9.42578125" style="7" customWidth="1"/>
    <col min="12047" max="12047" width="0" style="7" hidden="1" customWidth="1"/>
    <col min="12048" max="12048" width="15.7109375" style="7" customWidth="1"/>
    <col min="12049" max="12049" width="4.85546875" style="7" customWidth="1"/>
    <col min="12050" max="12050" width="5.28515625" style="7" customWidth="1"/>
    <col min="12051" max="12051" width="6.28515625" style="7" customWidth="1"/>
    <col min="12052" max="12052" width="7.5703125" style="7" customWidth="1"/>
    <col min="12053" max="12288" width="9.140625" style="7"/>
    <col min="12289" max="12289" width="4" style="7" customWidth="1"/>
    <col min="12290" max="12290" width="8" style="7" customWidth="1"/>
    <col min="12291" max="12291" width="38" style="7" customWidth="1"/>
    <col min="12292" max="12292" width="5.5703125" style="7" customWidth="1"/>
    <col min="12293" max="12293" width="5.42578125" style="7" bestFit="1" customWidth="1"/>
    <col min="12294" max="12294" width="5.42578125" style="7" customWidth="1"/>
    <col min="12295" max="12295" width="0" style="7" hidden="1" customWidth="1"/>
    <col min="12296" max="12296" width="7.5703125" style="7" customWidth="1"/>
    <col min="12297" max="12297" width="5.42578125" style="7" customWidth="1"/>
    <col min="12298" max="12298" width="0" style="7" hidden="1" customWidth="1"/>
    <col min="12299" max="12299" width="5.5703125" style="7" customWidth="1"/>
    <col min="12300" max="12300" width="6.140625" style="7" customWidth="1"/>
    <col min="12301" max="12301" width="6.5703125" style="7" customWidth="1"/>
    <col min="12302" max="12302" width="9.42578125" style="7" customWidth="1"/>
    <col min="12303" max="12303" width="0" style="7" hidden="1" customWidth="1"/>
    <col min="12304" max="12304" width="15.7109375" style="7" customWidth="1"/>
    <col min="12305" max="12305" width="4.85546875" style="7" customWidth="1"/>
    <col min="12306" max="12306" width="5.28515625" style="7" customWidth="1"/>
    <col min="12307" max="12307" width="6.28515625" style="7" customWidth="1"/>
    <col min="12308" max="12308" width="7.5703125" style="7" customWidth="1"/>
    <col min="12309" max="12544" width="9.140625" style="7"/>
    <col min="12545" max="12545" width="4" style="7" customWidth="1"/>
    <col min="12546" max="12546" width="8" style="7" customWidth="1"/>
    <col min="12547" max="12547" width="38" style="7" customWidth="1"/>
    <col min="12548" max="12548" width="5.5703125" style="7" customWidth="1"/>
    <col min="12549" max="12549" width="5.42578125" style="7" bestFit="1" customWidth="1"/>
    <col min="12550" max="12550" width="5.42578125" style="7" customWidth="1"/>
    <col min="12551" max="12551" width="0" style="7" hidden="1" customWidth="1"/>
    <col min="12552" max="12552" width="7.5703125" style="7" customWidth="1"/>
    <col min="12553" max="12553" width="5.42578125" style="7" customWidth="1"/>
    <col min="12554" max="12554" width="0" style="7" hidden="1" customWidth="1"/>
    <col min="12555" max="12555" width="5.5703125" style="7" customWidth="1"/>
    <col min="12556" max="12556" width="6.140625" style="7" customWidth="1"/>
    <col min="12557" max="12557" width="6.5703125" style="7" customWidth="1"/>
    <col min="12558" max="12558" width="9.42578125" style="7" customWidth="1"/>
    <col min="12559" max="12559" width="0" style="7" hidden="1" customWidth="1"/>
    <col min="12560" max="12560" width="15.7109375" style="7" customWidth="1"/>
    <col min="12561" max="12561" width="4.85546875" style="7" customWidth="1"/>
    <col min="12562" max="12562" width="5.28515625" style="7" customWidth="1"/>
    <col min="12563" max="12563" width="6.28515625" style="7" customWidth="1"/>
    <col min="12564" max="12564" width="7.5703125" style="7" customWidth="1"/>
    <col min="12565" max="12800" width="9.140625" style="7"/>
    <col min="12801" max="12801" width="4" style="7" customWidth="1"/>
    <col min="12802" max="12802" width="8" style="7" customWidth="1"/>
    <col min="12803" max="12803" width="38" style="7" customWidth="1"/>
    <col min="12804" max="12804" width="5.5703125" style="7" customWidth="1"/>
    <col min="12805" max="12805" width="5.42578125" style="7" bestFit="1" customWidth="1"/>
    <col min="12806" max="12806" width="5.42578125" style="7" customWidth="1"/>
    <col min="12807" max="12807" width="0" style="7" hidden="1" customWidth="1"/>
    <col min="12808" max="12808" width="7.5703125" style="7" customWidth="1"/>
    <col min="12809" max="12809" width="5.42578125" style="7" customWidth="1"/>
    <col min="12810" max="12810" width="0" style="7" hidden="1" customWidth="1"/>
    <col min="12811" max="12811" width="5.5703125" style="7" customWidth="1"/>
    <col min="12812" max="12812" width="6.140625" style="7" customWidth="1"/>
    <col min="12813" max="12813" width="6.5703125" style="7" customWidth="1"/>
    <col min="12814" max="12814" width="9.42578125" style="7" customWidth="1"/>
    <col min="12815" max="12815" width="0" style="7" hidden="1" customWidth="1"/>
    <col min="12816" max="12816" width="15.7109375" style="7" customWidth="1"/>
    <col min="12817" max="12817" width="4.85546875" style="7" customWidth="1"/>
    <col min="12818" max="12818" width="5.28515625" style="7" customWidth="1"/>
    <col min="12819" max="12819" width="6.28515625" style="7" customWidth="1"/>
    <col min="12820" max="12820" width="7.5703125" style="7" customWidth="1"/>
    <col min="12821" max="13056" width="9.140625" style="7"/>
    <col min="13057" max="13057" width="4" style="7" customWidth="1"/>
    <col min="13058" max="13058" width="8" style="7" customWidth="1"/>
    <col min="13059" max="13059" width="38" style="7" customWidth="1"/>
    <col min="13060" max="13060" width="5.5703125" style="7" customWidth="1"/>
    <col min="13061" max="13061" width="5.42578125" style="7" bestFit="1" customWidth="1"/>
    <col min="13062" max="13062" width="5.42578125" style="7" customWidth="1"/>
    <col min="13063" max="13063" width="0" style="7" hidden="1" customWidth="1"/>
    <col min="13064" max="13064" width="7.5703125" style="7" customWidth="1"/>
    <col min="13065" max="13065" width="5.42578125" style="7" customWidth="1"/>
    <col min="13066" max="13066" width="0" style="7" hidden="1" customWidth="1"/>
    <col min="13067" max="13067" width="5.5703125" style="7" customWidth="1"/>
    <col min="13068" max="13068" width="6.140625" style="7" customWidth="1"/>
    <col min="13069" max="13069" width="6.5703125" style="7" customWidth="1"/>
    <col min="13070" max="13070" width="9.42578125" style="7" customWidth="1"/>
    <col min="13071" max="13071" width="0" style="7" hidden="1" customWidth="1"/>
    <col min="13072" max="13072" width="15.7109375" style="7" customWidth="1"/>
    <col min="13073" max="13073" width="4.85546875" style="7" customWidth="1"/>
    <col min="13074" max="13074" width="5.28515625" style="7" customWidth="1"/>
    <col min="13075" max="13075" width="6.28515625" style="7" customWidth="1"/>
    <col min="13076" max="13076" width="7.5703125" style="7" customWidth="1"/>
    <col min="13077" max="13312" width="9.140625" style="7"/>
    <col min="13313" max="13313" width="4" style="7" customWidth="1"/>
    <col min="13314" max="13314" width="8" style="7" customWidth="1"/>
    <col min="13315" max="13315" width="38" style="7" customWidth="1"/>
    <col min="13316" max="13316" width="5.5703125" style="7" customWidth="1"/>
    <col min="13317" max="13317" width="5.42578125" style="7" bestFit="1" customWidth="1"/>
    <col min="13318" max="13318" width="5.42578125" style="7" customWidth="1"/>
    <col min="13319" max="13319" width="0" style="7" hidden="1" customWidth="1"/>
    <col min="13320" max="13320" width="7.5703125" style="7" customWidth="1"/>
    <col min="13321" max="13321" width="5.42578125" style="7" customWidth="1"/>
    <col min="13322" max="13322" width="0" style="7" hidden="1" customWidth="1"/>
    <col min="13323" max="13323" width="5.5703125" style="7" customWidth="1"/>
    <col min="13324" max="13324" width="6.140625" style="7" customWidth="1"/>
    <col min="13325" max="13325" width="6.5703125" style="7" customWidth="1"/>
    <col min="13326" max="13326" width="9.42578125" style="7" customWidth="1"/>
    <col min="13327" max="13327" width="0" style="7" hidden="1" customWidth="1"/>
    <col min="13328" max="13328" width="15.7109375" style="7" customWidth="1"/>
    <col min="13329" max="13329" width="4.85546875" style="7" customWidth="1"/>
    <col min="13330" max="13330" width="5.28515625" style="7" customWidth="1"/>
    <col min="13331" max="13331" width="6.28515625" style="7" customWidth="1"/>
    <col min="13332" max="13332" width="7.5703125" style="7" customWidth="1"/>
    <col min="13333" max="13568" width="9.140625" style="7"/>
    <col min="13569" max="13569" width="4" style="7" customWidth="1"/>
    <col min="13570" max="13570" width="8" style="7" customWidth="1"/>
    <col min="13571" max="13571" width="38" style="7" customWidth="1"/>
    <col min="13572" max="13572" width="5.5703125" style="7" customWidth="1"/>
    <col min="13573" max="13573" width="5.42578125" style="7" bestFit="1" customWidth="1"/>
    <col min="13574" max="13574" width="5.42578125" style="7" customWidth="1"/>
    <col min="13575" max="13575" width="0" style="7" hidden="1" customWidth="1"/>
    <col min="13576" max="13576" width="7.5703125" style="7" customWidth="1"/>
    <col min="13577" max="13577" width="5.42578125" style="7" customWidth="1"/>
    <col min="13578" max="13578" width="0" style="7" hidden="1" customWidth="1"/>
    <col min="13579" max="13579" width="5.5703125" style="7" customWidth="1"/>
    <col min="13580" max="13580" width="6.140625" style="7" customWidth="1"/>
    <col min="13581" max="13581" width="6.5703125" style="7" customWidth="1"/>
    <col min="13582" max="13582" width="9.42578125" style="7" customWidth="1"/>
    <col min="13583" max="13583" width="0" style="7" hidden="1" customWidth="1"/>
    <col min="13584" max="13584" width="15.7109375" style="7" customWidth="1"/>
    <col min="13585" max="13585" width="4.85546875" style="7" customWidth="1"/>
    <col min="13586" max="13586" width="5.28515625" style="7" customWidth="1"/>
    <col min="13587" max="13587" width="6.28515625" style="7" customWidth="1"/>
    <col min="13588" max="13588" width="7.5703125" style="7" customWidth="1"/>
    <col min="13589" max="13824" width="9.140625" style="7"/>
    <col min="13825" max="13825" width="4" style="7" customWidth="1"/>
    <col min="13826" max="13826" width="8" style="7" customWidth="1"/>
    <col min="13827" max="13827" width="38" style="7" customWidth="1"/>
    <col min="13828" max="13828" width="5.5703125" style="7" customWidth="1"/>
    <col min="13829" max="13829" width="5.42578125" style="7" bestFit="1" customWidth="1"/>
    <col min="13830" max="13830" width="5.42578125" style="7" customWidth="1"/>
    <col min="13831" max="13831" width="0" style="7" hidden="1" customWidth="1"/>
    <col min="13832" max="13832" width="7.5703125" style="7" customWidth="1"/>
    <col min="13833" max="13833" width="5.42578125" style="7" customWidth="1"/>
    <col min="13834" max="13834" width="0" style="7" hidden="1" customWidth="1"/>
    <col min="13835" max="13835" width="5.5703125" style="7" customWidth="1"/>
    <col min="13836" max="13836" width="6.140625" style="7" customWidth="1"/>
    <col min="13837" max="13837" width="6.5703125" style="7" customWidth="1"/>
    <col min="13838" max="13838" width="9.42578125" style="7" customWidth="1"/>
    <col min="13839" max="13839" width="0" style="7" hidden="1" customWidth="1"/>
    <col min="13840" max="13840" width="15.7109375" style="7" customWidth="1"/>
    <col min="13841" max="13841" width="4.85546875" style="7" customWidth="1"/>
    <col min="13842" max="13842" width="5.28515625" style="7" customWidth="1"/>
    <col min="13843" max="13843" width="6.28515625" style="7" customWidth="1"/>
    <col min="13844" max="13844" width="7.5703125" style="7" customWidth="1"/>
    <col min="13845" max="14080" width="9.140625" style="7"/>
    <col min="14081" max="14081" width="4" style="7" customWidth="1"/>
    <col min="14082" max="14082" width="8" style="7" customWidth="1"/>
    <col min="14083" max="14083" width="38" style="7" customWidth="1"/>
    <col min="14084" max="14084" width="5.5703125" style="7" customWidth="1"/>
    <col min="14085" max="14085" width="5.42578125" style="7" bestFit="1" customWidth="1"/>
    <col min="14086" max="14086" width="5.42578125" style="7" customWidth="1"/>
    <col min="14087" max="14087" width="0" style="7" hidden="1" customWidth="1"/>
    <col min="14088" max="14088" width="7.5703125" style="7" customWidth="1"/>
    <col min="14089" max="14089" width="5.42578125" style="7" customWidth="1"/>
    <col min="14090" max="14090" width="0" style="7" hidden="1" customWidth="1"/>
    <col min="14091" max="14091" width="5.5703125" style="7" customWidth="1"/>
    <col min="14092" max="14092" width="6.140625" style="7" customWidth="1"/>
    <col min="14093" max="14093" width="6.5703125" style="7" customWidth="1"/>
    <col min="14094" max="14094" width="9.42578125" style="7" customWidth="1"/>
    <col min="14095" max="14095" width="0" style="7" hidden="1" customWidth="1"/>
    <col min="14096" max="14096" width="15.7109375" style="7" customWidth="1"/>
    <col min="14097" max="14097" width="4.85546875" style="7" customWidth="1"/>
    <col min="14098" max="14098" width="5.28515625" style="7" customWidth="1"/>
    <col min="14099" max="14099" width="6.28515625" style="7" customWidth="1"/>
    <col min="14100" max="14100" width="7.5703125" style="7" customWidth="1"/>
    <col min="14101" max="14336" width="9.140625" style="7"/>
    <col min="14337" max="14337" width="4" style="7" customWidth="1"/>
    <col min="14338" max="14338" width="8" style="7" customWidth="1"/>
    <col min="14339" max="14339" width="38" style="7" customWidth="1"/>
    <col min="14340" max="14340" width="5.5703125" style="7" customWidth="1"/>
    <col min="14341" max="14341" width="5.42578125" style="7" bestFit="1" customWidth="1"/>
    <col min="14342" max="14342" width="5.42578125" style="7" customWidth="1"/>
    <col min="14343" max="14343" width="0" style="7" hidden="1" customWidth="1"/>
    <col min="14344" max="14344" width="7.5703125" style="7" customWidth="1"/>
    <col min="14345" max="14345" width="5.42578125" style="7" customWidth="1"/>
    <col min="14346" max="14346" width="0" style="7" hidden="1" customWidth="1"/>
    <col min="14347" max="14347" width="5.5703125" style="7" customWidth="1"/>
    <col min="14348" max="14348" width="6.140625" style="7" customWidth="1"/>
    <col min="14349" max="14349" width="6.5703125" style="7" customWidth="1"/>
    <col min="14350" max="14350" width="9.42578125" style="7" customWidth="1"/>
    <col min="14351" max="14351" width="0" style="7" hidden="1" customWidth="1"/>
    <col min="14352" max="14352" width="15.7109375" style="7" customWidth="1"/>
    <col min="14353" max="14353" width="4.85546875" style="7" customWidth="1"/>
    <col min="14354" max="14354" width="5.28515625" style="7" customWidth="1"/>
    <col min="14355" max="14355" width="6.28515625" style="7" customWidth="1"/>
    <col min="14356" max="14356" width="7.5703125" style="7" customWidth="1"/>
    <col min="14357" max="14592" width="9.140625" style="7"/>
    <col min="14593" max="14593" width="4" style="7" customWidth="1"/>
    <col min="14594" max="14594" width="8" style="7" customWidth="1"/>
    <col min="14595" max="14595" width="38" style="7" customWidth="1"/>
    <col min="14596" max="14596" width="5.5703125" style="7" customWidth="1"/>
    <col min="14597" max="14597" width="5.42578125" style="7" bestFit="1" customWidth="1"/>
    <col min="14598" max="14598" width="5.42578125" style="7" customWidth="1"/>
    <col min="14599" max="14599" width="0" style="7" hidden="1" customWidth="1"/>
    <col min="14600" max="14600" width="7.5703125" style="7" customWidth="1"/>
    <col min="14601" max="14601" width="5.42578125" style="7" customWidth="1"/>
    <col min="14602" max="14602" width="0" style="7" hidden="1" customWidth="1"/>
    <col min="14603" max="14603" width="5.5703125" style="7" customWidth="1"/>
    <col min="14604" max="14604" width="6.140625" style="7" customWidth="1"/>
    <col min="14605" max="14605" width="6.5703125" style="7" customWidth="1"/>
    <col min="14606" max="14606" width="9.42578125" style="7" customWidth="1"/>
    <col min="14607" max="14607" width="0" style="7" hidden="1" customWidth="1"/>
    <col min="14608" max="14608" width="15.7109375" style="7" customWidth="1"/>
    <col min="14609" max="14609" width="4.85546875" style="7" customWidth="1"/>
    <col min="14610" max="14610" width="5.28515625" style="7" customWidth="1"/>
    <col min="14611" max="14611" width="6.28515625" style="7" customWidth="1"/>
    <col min="14612" max="14612" width="7.5703125" style="7" customWidth="1"/>
    <col min="14613" max="14848" width="9.140625" style="7"/>
    <col min="14849" max="14849" width="4" style="7" customWidth="1"/>
    <col min="14850" max="14850" width="8" style="7" customWidth="1"/>
    <col min="14851" max="14851" width="38" style="7" customWidth="1"/>
    <col min="14852" max="14852" width="5.5703125" style="7" customWidth="1"/>
    <col min="14853" max="14853" width="5.42578125" style="7" bestFit="1" customWidth="1"/>
    <col min="14854" max="14854" width="5.42578125" style="7" customWidth="1"/>
    <col min="14855" max="14855" width="0" style="7" hidden="1" customWidth="1"/>
    <col min="14856" max="14856" width="7.5703125" style="7" customWidth="1"/>
    <col min="14857" max="14857" width="5.42578125" style="7" customWidth="1"/>
    <col min="14858" max="14858" width="0" style="7" hidden="1" customWidth="1"/>
    <col min="14859" max="14859" width="5.5703125" style="7" customWidth="1"/>
    <col min="14860" max="14860" width="6.140625" style="7" customWidth="1"/>
    <col min="14861" max="14861" width="6.5703125" style="7" customWidth="1"/>
    <col min="14862" max="14862" width="9.42578125" style="7" customWidth="1"/>
    <col min="14863" max="14863" width="0" style="7" hidden="1" customWidth="1"/>
    <col min="14864" max="14864" width="15.7109375" style="7" customWidth="1"/>
    <col min="14865" max="14865" width="4.85546875" style="7" customWidth="1"/>
    <col min="14866" max="14866" width="5.28515625" style="7" customWidth="1"/>
    <col min="14867" max="14867" width="6.28515625" style="7" customWidth="1"/>
    <col min="14868" max="14868" width="7.5703125" style="7" customWidth="1"/>
    <col min="14869" max="15104" width="9.140625" style="7"/>
    <col min="15105" max="15105" width="4" style="7" customWidth="1"/>
    <col min="15106" max="15106" width="8" style="7" customWidth="1"/>
    <col min="15107" max="15107" width="38" style="7" customWidth="1"/>
    <col min="15108" max="15108" width="5.5703125" style="7" customWidth="1"/>
    <col min="15109" max="15109" width="5.42578125" style="7" bestFit="1" customWidth="1"/>
    <col min="15110" max="15110" width="5.42578125" style="7" customWidth="1"/>
    <col min="15111" max="15111" width="0" style="7" hidden="1" customWidth="1"/>
    <col min="15112" max="15112" width="7.5703125" style="7" customWidth="1"/>
    <col min="15113" max="15113" width="5.42578125" style="7" customWidth="1"/>
    <col min="15114" max="15114" width="0" style="7" hidden="1" customWidth="1"/>
    <col min="15115" max="15115" width="5.5703125" style="7" customWidth="1"/>
    <col min="15116" max="15116" width="6.140625" style="7" customWidth="1"/>
    <col min="15117" max="15117" width="6.5703125" style="7" customWidth="1"/>
    <col min="15118" max="15118" width="9.42578125" style="7" customWidth="1"/>
    <col min="15119" max="15119" width="0" style="7" hidden="1" customWidth="1"/>
    <col min="15120" max="15120" width="15.7109375" style="7" customWidth="1"/>
    <col min="15121" max="15121" width="4.85546875" style="7" customWidth="1"/>
    <col min="15122" max="15122" width="5.28515625" style="7" customWidth="1"/>
    <col min="15123" max="15123" width="6.28515625" style="7" customWidth="1"/>
    <col min="15124" max="15124" width="7.5703125" style="7" customWidth="1"/>
    <col min="15125" max="15360" width="9.140625" style="7"/>
    <col min="15361" max="15361" width="4" style="7" customWidth="1"/>
    <col min="15362" max="15362" width="8" style="7" customWidth="1"/>
    <col min="15363" max="15363" width="38" style="7" customWidth="1"/>
    <col min="15364" max="15364" width="5.5703125" style="7" customWidth="1"/>
    <col min="15365" max="15365" width="5.42578125" style="7" bestFit="1" customWidth="1"/>
    <col min="15366" max="15366" width="5.42578125" style="7" customWidth="1"/>
    <col min="15367" max="15367" width="0" style="7" hidden="1" customWidth="1"/>
    <col min="15368" max="15368" width="7.5703125" style="7" customWidth="1"/>
    <col min="15369" max="15369" width="5.42578125" style="7" customWidth="1"/>
    <col min="15370" max="15370" width="0" style="7" hidden="1" customWidth="1"/>
    <col min="15371" max="15371" width="5.5703125" style="7" customWidth="1"/>
    <col min="15372" max="15372" width="6.140625" style="7" customWidth="1"/>
    <col min="15373" max="15373" width="6.5703125" style="7" customWidth="1"/>
    <col min="15374" max="15374" width="9.42578125" style="7" customWidth="1"/>
    <col min="15375" max="15375" width="0" style="7" hidden="1" customWidth="1"/>
    <col min="15376" max="15376" width="15.7109375" style="7" customWidth="1"/>
    <col min="15377" max="15377" width="4.85546875" style="7" customWidth="1"/>
    <col min="15378" max="15378" width="5.28515625" style="7" customWidth="1"/>
    <col min="15379" max="15379" width="6.28515625" style="7" customWidth="1"/>
    <col min="15380" max="15380" width="7.5703125" style="7" customWidth="1"/>
    <col min="15381" max="15616" width="9.140625" style="7"/>
    <col min="15617" max="15617" width="4" style="7" customWidth="1"/>
    <col min="15618" max="15618" width="8" style="7" customWidth="1"/>
    <col min="15619" max="15619" width="38" style="7" customWidth="1"/>
    <col min="15620" max="15620" width="5.5703125" style="7" customWidth="1"/>
    <col min="15621" max="15621" width="5.42578125" style="7" bestFit="1" customWidth="1"/>
    <col min="15622" max="15622" width="5.42578125" style="7" customWidth="1"/>
    <col min="15623" max="15623" width="0" style="7" hidden="1" customWidth="1"/>
    <col min="15624" max="15624" width="7.5703125" style="7" customWidth="1"/>
    <col min="15625" max="15625" width="5.42578125" style="7" customWidth="1"/>
    <col min="15626" max="15626" width="0" style="7" hidden="1" customWidth="1"/>
    <col min="15627" max="15627" width="5.5703125" style="7" customWidth="1"/>
    <col min="15628" max="15628" width="6.140625" style="7" customWidth="1"/>
    <col min="15629" max="15629" width="6.5703125" style="7" customWidth="1"/>
    <col min="15630" max="15630" width="9.42578125" style="7" customWidth="1"/>
    <col min="15631" max="15631" width="0" style="7" hidden="1" customWidth="1"/>
    <col min="15632" max="15632" width="15.7109375" style="7" customWidth="1"/>
    <col min="15633" max="15633" width="4.85546875" style="7" customWidth="1"/>
    <col min="15634" max="15634" width="5.28515625" style="7" customWidth="1"/>
    <col min="15635" max="15635" width="6.28515625" style="7" customWidth="1"/>
    <col min="15636" max="15636" width="7.5703125" style="7" customWidth="1"/>
    <col min="15637" max="15872" width="9.140625" style="7"/>
    <col min="15873" max="15873" width="4" style="7" customWidth="1"/>
    <col min="15874" max="15874" width="8" style="7" customWidth="1"/>
    <col min="15875" max="15875" width="38" style="7" customWidth="1"/>
    <col min="15876" max="15876" width="5.5703125" style="7" customWidth="1"/>
    <col min="15877" max="15877" width="5.42578125" style="7" bestFit="1" customWidth="1"/>
    <col min="15878" max="15878" width="5.42578125" style="7" customWidth="1"/>
    <col min="15879" max="15879" width="0" style="7" hidden="1" customWidth="1"/>
    <col min="15880" max="15880" width="7.5703125" style="7" customWidth="1"/>
    <col min="15881" max="15881" width="5.42578125" style="7" customWidth="1"/>
    <col min="15882" max="15882" width="0" style="7" hidden="1" customWidth="1"/>
    <col min="15883" max="15883" width="5.5703125" style="7" customWidth="1"/>
    <col min="15884" max="15884" width="6.140625" style="7" customWidth="1"/>
    <col min="15885" max="15885" width="6.5703125" style="7" customWidth="1"/>
    <col min="15886" max="15886" width="9.42578125" style="7" customWidth="1"/>
    <col min="15887" max="15887" width="0" style="7" hidden="1" customWidth="1"/>
    <col min="15888" max="15888" width="15.7109375" style="7" customWidth="1"/>
    <col min="15889" max="15889" width="4.85546875" style="7" customWidth="1"/>
    <col min="15890" max="15890" width="5.28515625" style="7" customWidth="1"/>
    <col min="15891" max="15891" width="6.28515625" style="7" customWidth="1"/>
    <col min="15892" max="15892" width="7.5703125" style="7" customWidth="1"/>
    <col min="15893" max="16128" width="9.140625" style="7"/>
    <col min="16129" max="16129" width="4" style="7" customWidth="1"/>
    <col min="16130" max="16130" width="8" style="7" customWidth="1"/>
    <col min="16131" max="16131" width="38" style="7" customWidth="1"/>
    <col min="16132" max="16132" width="5.5703125" style="7" customWidth="1"/>
    <col min="16133" max="16133" width="5.42578125" style="7" bestFit="1" customWidth="1"/>
    <col min="16134" max="16134" width="5.42578125" style="7" customWidth="1"/>
    <col min="16135" max="16135" width="0" style="7" hidden="1" customWidth="1"/>
    <col min="16136" max="16136" width="7.5703125" style="7" customWidth="1"/>
    <col min="16137" max="16137" width="5.42578125" style="7" customWidth="1"/>
    <col min="16138" max="16138" width="0" style="7" hidden="1" customWidth="1"/>
    <col min="16139" max="16139" width="5.5703125" style="7" customWidth="1"/>
    <col min="16140" max="16140" width="6.140625" style="7" customWidth="1"/>
    <col min="16141" max="16141" width="6.5703125" style="7" customWidth="1"/>
    <col min="16142" max="16142" width="9.42578125" style="7" customWidth="1"/>
    <col min="16143" max="16143" width="0" style="7" hidden="1" customWidth="1"/>
    <col min="16144" max="16144" width="15.7109375" style="7" customWidth="1"/>
    <col min="16145" max="16145" width="4.85546875" style="7" customWidth="1"/>
    <col min="16146" max="16146" width="5.28515625" style="7" customWidth="1"/>
    <col min="16147" max="16147" width="6.28515625" style="7" customWidth="1"/>
    <col min="16148" max="16148" width="7.5703125" style="7" customWidth="1"/>
    <col min="16149" max="16384" width="9.140625" style="7"/>
  </cols>
  <sheetData>
    <row r="1" spans="1:20" ht="35.25" customHeight="1">
      <c r="A1" s="1" t="str">
        <f>[1]pz!A1</f>
        <v>Արմավիր øÎÐ-Ç ï³ñ³ÍùáõÙ ·ïÝíáÕ µÅßÏ³Ï³Ý Ù³ëÇ û¹³÷áËáõÃÛ³Ý ë³ñù»ñÇ ï»Õ³¹ñÙ³Ý ³ßË³ï³ÝùÝ»ñ</v>
      </c>
      <c r="B1" s="2"/>
      <c r="C1" s="2"/>
      <c r="D1" s="3"/>
      <c r="E1" s="4"/>
      <c r="F1" s="3"/>
      <c r="G1" s="3"/>
      <c r="H1" s="3"/>
      <c r="I1" s="3"/>
      <c r="J1" s="3"/>
      <c r="K1" s="3"/>
      <c r="L1" s="5"/>
      <c r="M1" s="6"/>
      <c r="N1" s="3"/>
      <c r="O1" s="3"/>
      <c r="P1" s="3"/>
      <c r="Q1" s="3"/>
      <c r="R1" s="3"/>
      <c r="S1" s="3"/>
      <c r="T1" s="3"/>
    </row>
    <row r="2" spans="1:20" ht="20.25" customHeight="1">
      <c r="A2" s="8" t="s">
        <v>0</v>
      </c>
      <c r="B2" s="9"/>
      <c r="C2" s="9"/>
      <c r="D2" s="10"/>
      <c r="E2" s="11"/>
      <c r="F2" s="10"/>
      <c r="G2" s="10"/>
      <c r="H2" s="10"/>
      <c r="I2" s="10"/>
      <c r="J2" s="10"/>
      <c r="K2" s="10"/>
      <c r="L2" s="12"/>
      <c r="M2" s="13"/>
      <c r="N2" s="10"/>
      <c r="O2" s="10"/>
      <c r="P2" s="10"/>
      <c r="Q2" s="10"/>
      <c r="R2" s="10"/>
      <c r="S2" s="10"/>
      <c r="T2" s="10"/>
    </row>
    <row r="3" spans="1:20" s="19" customFormat="1" ht="21" customHeight="1">
      <c r="A3" s="14" t="s">
        <v>1</v>
      </c>
      <c r="B3" s="15"/>
      <c r="C3" s="16"/>
      <c r="D3" s="17"/>
      <c r="E3" s="17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</row>
    <row r="4" spans="1:20" s="34" customFormat="1">
      <c r="A4" s="20"/>
      <c r="B4" s="21"/>
      <c r="C4" s="22"/>
      <c r="D4" s="23"/>
      <c r="E4" s="23"/>
      <c r="F4" s="24"/>
      <c r="G4" s="24"/>
      <c r="H4" s="25"/>
      <c r="I4" s="24"/>
      <c r="J4" s="25"/>
      <c r="K4" s="25"/>
      <c r="L4" s="24"/>
      <c r="M4" s="26"/>
      <c r="N4" s="27">
        <f>P728</f>
        <v>11385.338280505031</v>
      </c>
      <c r="O4" s="28"/>
      <c r="P4" s="29" t="s">
        <v>2</v>
      </c>
      <c r="Q4" s="30"/>
      <c r="R4" s="31"/>
      <c r="S4" s="32"/>
      <c r="T4" s="33"/>
    </row>
    <row r="5" spans="1:20" s="34" customFormat="1" ht="17.25" customHeight="1">
      <c r="A5" s="35"/>
      <c r="B5" s="36"/>
      <c r="C5" s="36"/>
      <c r="D5" s="37"/>
      <c r="E5" s="37"/>
      <c r="F5" s="38" t="s">
        <v>3</v>
      </c>
      <c r="G5" s="39"/>
      <c r="H5" s="40"/>
      <c r="I5" s="39"/>
      <c r="J5" s="39"/>
      <c r="K5" s="39"/>
      <c r="L5" s="39"/>
      <c r="M5" s="41"/>
      <c r="N5" s="42" t="s">
        <v>4</v>
      </c>
      <c r="O5" s="39"/>
      <c r="P5" s="39"/>
      <c r="Q5" s="39"/>
      <c r="R5" s="39"/>
      <c r="S5" s="39"/>
      <c r="T5" s="37"/>
    </row>
    <row r="6" spans="1:20" s="34" customFormat="1" ht="55.5" customHeight="1">
      <c r="A6" s="43"/>
      <c r="B6" s="44" t="s">
        <v>5</v>
      </c>
      <c r="C6" s="45"/>
      <c r="D6" s="46" t="s">
        <v>6</v>
      </c>
      <c r="E6" s="46" t="s">
        <v>7</v>
      </c>
      <c r="F6" s="47" t="s">
        <v>8</v>
      </c>
      <c r="G6" s="48"/>
      <c r="H6" s="47" t="s">
        <v>9</v>
      </c>
      <c r="I6" s="49" t="s">
        <v>10</v>
      </c>
      <c r="J6" s="48"/>
      <c r="K6" s="48"/>
      <c r="L6" s="50" t="s">
        <v>11</v>
      </c>
      <c r="M6" s="51" t="s">
        <v>12</v>
      </c>
      <c r="N6" s="52"/>
      <c r="O6" s="53" t="s">
        <v>13</v>
      </c>
      <c r="P6" s="53" t="s">
        <v>13</v>
      </c>
      <c r="Q6" s="54"/>
      <c r="R6" s="55"/>
      <c r="S6" s="56"/>
      <c r="T6" s="57"/>
    </row>
    <row r="7" spans="1:20" s="64" customFormat="1" ht="39" customHeight="1">
      <c r="A7" s="58" t="s">
        <v>14</v>
      </c>
      <c r="B7" s="59" t="s">
        <v>15</v>
      </c>
      <c r="C7" s="60" t="s">
        <v>16</v>
      </c>
      <c r="D7" s="61" t="s">
        <v>17</v>
      </c>
      <c r="E7" s="62"/>
      <c r="F7" s="47" t="s">
        <v>18</v>
      </c>
      <c r="G7" s="47" t="s">
        <v>19</v>
      </c>
      <c r="H7" s="47" t="s">
        <v>20</v>
      </c>
      <c r="I7" s="47" t="s">
        <v>21</v>
      </c>
      <c r="J7" s="47" t="s">
        <v>22</v>
      </c>
      <c r="K7" s="47" t="s">
        <v>20</v>
      </c>
      <c r="L7" s="47" t="s">
        <v>20</v>
      </c>
      <c r="M7" s="63" t="s">
        <v>20</v>
      </c>
      <c r="N7" s="47" t="s">
        <v>20</v>
      </c>
      <c r="O7" s="47" t="s">
        <v>23</v>
      </c>
      <c r="P7" s="48" t="s">
        <v>24</v>
      </c>
      <c r="Q7" s="47" t="s">
        <v>25</v>
      </c>
      <c r="R7" s="47" t="s">
        <v>26</v>
      </c>
      <c r="S7" s="47" t="s">
        <v>27</v>
      </c>
      <c r="T7" s="47" t="s">
        <v>28</v>
      </c>
    </row>
    <row r="8" spans="1:20" s="64" customFormat="1" ht="11.25" customHeight="1">
      <c r="A8" s="65">
        <v>1</v>
      </c>
      <c r="B8" s="66">
        <v>2</v>
      </c>
      <c r="C8" s="67">
        <v>3</v>
      </c>
      <c r="D8" s="65">
        <v>4</v>
      </c>
      <c r="E8" s="65"/>
      <c r="F8" s="65">
        <v>6</v>
      </c>
      <c r="G8" s="65">
        <v>7</v>
      </c>
      <c r="H8" s="68" t="s">
        <v>29</v>
      </c>
      <c r="I8" s="65">
        <v>8</v>
      </c>
      <c r="J8" s="65">
        <v>9</v>
      </c>
      <c r="K8" s="65" t="s">
        <v>30</v>
      </c>
      <c r="L8" s="65">
        <v>10</v>
      </c>
      <c r="M8" s="69">
        <v>11</v>
      </c>
      <c r="N8" s="69">
        <v>12</v>
      </c>
      <c r="O8" s="65"/>
      <c r="P8" s="65">
        <v>13</v>
      </c>
      <c r="Q8" s="65">
        <f>P8+1</f>
        <v>14</v>
      </c>
      <c r="R8" s="65">
        <f>Q8+1</f>
        <v>15</v>
      </c>
      <c r="S8" s="65">
        <f>R8+1</f>
        <v>16</v>
      </c>
      <c r="T8" s="65">
        <f>S8+1</f>
        <v>17</v>
      </c>
    </row>
    <row r="9" spans="1:20" s="82" customFormat="1">
      <c r="A9" s="70"/>
      <c r="B9" s="71"/>
      <c r="C9" s="72"/>
      <c r="D9" s="73"/>
      <c r="E9" s="74"/>
      <c r="F9" s="75"/>
      <c r="G9" s="75"/>
      <c r="H9" s="76">
        <f>[1]pz!G24</f>
        <v>1.4668053148469093</v>
      </c>
      <c r="I9" s="77"/>
      <c r="J9" s="77"/>
      <c r="K9" s="76">
        <f>[1]pz!I11</f>
        <v>3.05748</v>
      </c>
      <c r="L9" s="77">
        <f>[1]pz!E30*[1]pz!E31*[1]pz!E32</f>
        <v>1.1368665000000002</v>
      </c>
      <c r="M9" s="78">
        <f>[1]pz!A36</f>
        <v>0.13300000000000001</v>
      </c>
      <c r="N9" s="78">
        <f>[1]pz!A37</f>
        <v>0.11</v>
      </c>
      <c r="O9" s="75"/>
      <c r="P9" s="75"/>
      <c r="Q9" s="79"/>
      <c r="R9" s="80"/>
      <c r="S9" s="81"/>
      <c r="T9" s="75"/>
    </row>
    <row r="10" spans="1:20" s="95" customFormat="1" ht="25.5" customHeight="1">
      <c r="A10" s="83">
        <v>1</v>
      </c>
      <c r="B10" s="83" t="s">
        <v>31</v>
      </c>
      <c r="C10" s="84" t="s">
        <v>32</v>
      </c>
      <c r="D10" s="83" t="s">
        <v>33</v>
      </c>
      <c r="E10" s="85">
        <v>1</v>
      </c>
      <c r="F10" s="86">
        <v>16.7</v>
      </c>
      <c r="G10" s="87">
        <f>F10*E10</f>
        <v>16.7</v>
      </c>
      <c r="H10" s="88">
        <f>F10*$H$9</f>
        <v>24.495648757943385</v>
      </c>
      <c r="I10" s="86">
        <v>1.99</v>
      </c>
      <c r="J10" s="88">
        <f>I10*E10</f>
        <v>1.99</v>
      </c>
      <c r="K10" s="88">
        <f>$K$9*I10</f>
        <v>6.0843851999999998</v>
      </c>
      <c r="L10" s="89">
        <f>(R10*T10+R11*T11+R12*T12+R13*T13+R14*T14+R15*T15+R16*T16+R17*T17+R18*T18)*L$9</f>
        <v>0</v>
      </c>
      <c r="M10" s="90">
        <f>H10+K10+L10</f>
        <v>30.580033957943385</v>
      </c>
      <c r="N10" s="91">
        <f>M10*E10</f>
        <v>30.580033957943385</v>
      </c>
      <c r="O10" s="92">
        <f>E10*L10</f>
        <v>0</v>
      </c>
      <c r="P10" s="93"/>
      <c r="Q10" s="83"/>
      <c r="R10" s="85"/>
      <c r="S10" s="94">
        <f>R10*E10</f>
        <v>0</v>
      </c>
      <c r="T10" s="94"/>
    </row>
    <row r="11" spans="1:20" s="95" customFormat="1" hidden="1">
      <c r="A11" s="96"/>
      <c r="B11" s="97"/>
      <c r="C11" s="98"/>
      <c r="D11" s="96"/>
      <c r="E11" s="99"/>
      <c r="F11" s="100"/>
      <c r="G11" s="100"/>
      <c r="H11" s="100"/>
      <c r="I11" s="100"/>
      <c r="J11" s="101"/>
      <c r="K11" s="101"/>
      <c r="L11" s="100"/>
      <c r="M11" s="100"/>
      <c r="N11" s="101"/>
      <c r="O11" s="102"/>
      <c r="P11" s="100"/>
      <c r="Q11" s="96"/>
      <c r="R11" s="99"/>
      <c r="S11" s="103">
        <f>R11*E10</f>
        <v>0</v>
      </c>
      <c r="T11" s="103"/>
    </row>
    <row r="12" spans="1:20" s="95" customFormat="1" hidden="1">
      <c r="A12" s="96"/>
      <c r="B12" s="97"/>
      <c r="C12" s="97"/>
      <c r="D12" s="96"/>
      <c r="E12" s="99"/>
      <c r="F12" s="100"/>
      <c r="G12" s="100"/>
      <c r="H12" s="100"/>
      <c r="I12" s="100"/>
      <c r="J12" s="101"/>
      <c r="K12" s="101"/>
      <c r="L12" s="100"/>
      <c r="M12" s="100"/>
      <c r="N12" s="101"/>
      <c r="O12" s="102"/>
      <c r="P12" s="100"/>
      <c r="Q12" s="96"/>
      <c r="R12" s="99"/>
      <c r="S12" s="103">
        <f>R12*E10</f>
        <v>0</v>
      </c>
      <c r="T12" s="103"/>
    </row>
    <row r="13" spans="1:20" s="95" customFormat="1" hidden="1">
      <c r="A13" s="96"/>
      <c r="B13" s="97"/>
      <c r="C13" s="97"/>
      <c r="D13" s="96"/>
      <c r="E13" s="99"/>
      <c r="F13" s="100"/>
      <c r="G13" s="100"/>
      <c r="H13" s="100"/>
      <c r="I13" s="100"/>
      <c r="J13" s="101"/>
      <c r="K13" s="101"/>
      <c r="L13" s="100"/>
      <c r="M13" s="100"/>
      <c r="N13" s="101"/>
      <c r="O13" s="102"/>
      <c r="P13" s="100"/>
      <c r="Q13" s="96"/>
      <c r="R13" s="99"/>
      <c r="S13" s="103">
        <f>R13*E10</f>
        <v>0</v>
      </c>
      <c r="T13" s="103"/>
    </row>
    <row r="14" spans="1:20" s="95" customFormat="1" hidden="1">
      <c r="A14" s="96"/>
      <c r="B14" s="97"/>
      <c r="C14" s="97"/>
      <c r="D14" s="96"/>
      <c r="E14" s="99"/>
      <c r="F14" s="100"/>
      <c r="G14" s="100"/>
      <c r="H14" s="100"/>
      <c r="I14" s="100"/>
      <c r="J14" s="101"/>
      <c r="K14" s="101"/>
      <c r="L14" s="100"/>
      <c r="M14" s="100"/>
      <c r="N14" s="101"/>
      <c r="O14" s="102"/>
      <c r="P14" s="100"/>
      <c r="Q14" s="96"/>
      <c r="R14" s="99"/>
      <c r="S14" s="103">
        <f>R14*E10</f>
        <v>0</v>
      </c>
      <c r="T14" s="103"/>
    </row>
    <row r="15" spans="1:20" s="95" customFormat="1" hidden="1">
      <c r="A15" s="96"/>
      <c r="B15" s="97"/>
      <c r="C15" s="97"/>
      <c r="D15" s="96"/>
      <c r="E15" s="99"/>
      <c r="F15" s="100"/>
      <c r="G15" s="100"/>
      <c r="H15" s="100"/>
      <c r="I15" s="100"/>
      <c r="J15" s="101"/>
      <c r="K15" s="101"/>
      <c r="L15" s="100"/>
      <c r="M15" s="100"/>
      <c r="N15" s="101"/>
      <c r="O15" s="102"/>
      <c r="P15" s="100"/>
      <c r="Q15" s="96"/>
      <c r="R15" s="99"/>
      <c r="S15" s="103">
        <f>R15*E10</f>
        <v>0</v>
      </c>
      <c r="T15" s="103"/>
    </row>
    <row r="16" spans="1:20" s="95" customFormat="1" hidden="1">
      <c r="A16" s="96"/>
      <c r="B16" s="97"/>
      <c r="C16" s="97"/>
      <c r="D16" s="96"/>
      <c r="E16" s="99"/>
      <c r="F16" s="100"/>
      <c r="G16" s="100"/>
      <c r="H16" s="100"/>
      <c r="I16" s="100"/>
      <c r="J16" s="101"/>
      <c r="K16" s="101"/>
      <c r="L16" s="100"/>
      <c r="M16" s="100"/>
      <c r="N16" s="101"/>
      <c r="O16" s="102"/>
      <c r="P16" s="100"/>
      <c r="Q16" s="96"/>
      <c r="R16" s="99"/>
      <c r="S16" s="103">
        <f>R16*E10</f>
        <v>0</v>
      </c>
      <c r="T16" s="103"/>
    </row>
    <row r="17" spans="1:20" s="95" customFormat="1" hidden="1">
      <c r="A17" s="96"/>
      <c r="B17" s="97"/>
      <c r="C17" s="97"/>
      <c r="D17" s="96"/>
      <c r="E17" s="99"/>
      <c r="F17" s="100"/>
      <c r="G17" s="100"/>
      <c r="H17" s="100"/>
      <c r="I17" s="100"/>
      <c r="J17" s="101"/>
      <c r="K17" s="101"/>
      <c r="L17" s="100"/>
      <c r="M17" s="100"/>
      <c r="N17" s="101"/>
      <c r="O17" s="102"/>
      <c r="P17" s="100"/>
      <c r="Q17" s="96"/>
      <c r="R17" s="99"/>
      <c r="S17" s="103">
        <f>R17*E10</f>
        <v>0</v>
      </c>
      <c r="T17" s="103"/>
    </row>
    <row r="18" spans="1:20" s="95" customFormat="1" hidden="1">
      <c r="A18" s="104"/>
      <c r="B18" s="105"/>
      <c r="C18" s="105"/>
      <c r="D18" s="104"/>
      <c r="E18" s="106"/>
      <c r="F18" s="107"/>
      <c r="G18" s="107"/>
      <c r="H18" s="107"/>
      <c r="I18" s="107"/>
      <c r="J18" s="108"/>
      <c r="K18" s="108"/>
      <c r="L18" s="107"/>
      <c r="M18" s="107"/>
      <c r="N18" s="108"/>
      <c r="O18" s="109"/>
      <c r="P18" s="107"/>
      <c r="Q18" s="104"/>
      <c r="R18" s="106"/>
      <c r="S18" s="110">
        <f>R18*E10</f>
        <v>0</v>
      </c>
      <c r="T18" s="110"/>
    </row>
    <row r="19" spans="1:20" s="95" customFormat="1" ht="27" customHeight="1">
      <c r="A19" s="83">
        <f>A10+1</f>
        <v>2</v>
      </c>
      <c r="B19" s="83" t="s">
        <v>31</v>
      </c>
      <c r="C19" s="84" t="s">
        <v>34</v>
      </c>
      <c r="D19" s="83" t="s">
        <v>33</v>
      </c>
      <c r="E19" s="85">
        <v>1</v>
      </c>
      <c r="F19" s="86">
        <v>16.7</v>
      </c>
      <c r="G19" s="87">
        <f>F19*E19</f>
        <v>16.7</v>
      </c>
      <c r="H19" s="88">
        <f>F19*$H$9</f>
        <v>24.495648757943385</v>
      </c>
      <c r="I19" s="86">
        <v>1.99</v>
      </c>
      <c r="J19" s="88">
        <f>I19*E19</f>
        <v>1.99</v>
      </c>
      <c r="K19" s="88">
        <f>$K$9*I19</f>
        <v>6.0843851999999998</v>
      </c>
      <c r="L19" s="89">
        <f>(R19*T19+R20*T20+R21*T21+R22*T22+R23*T23+R24*T24+R25*T25+R26*T26+R27*T27)*L$9</f>
        <v>0</v>
      </c>
      <c r="M19" s="90">
        <f>H19+K19+L19</f>
        <v>30.580033957943385</v>
      </c>
      <c r="N19" s="91">
        <f>M19*E19</f>
        <v>30.580033957943385</v>
      </c>
      <c r="O19" s="92">
        <f>E19*L19</f>
        <v>0</v>
      </c>
      <c r="P19" s="93"/>
      <c r="Q19" s="83"/>
      <c r="R19" s="85"/>
      <c r="S19" s="94">
        <f>R19*E19</f>
        <v>0</v>
      </c>
      <c r="T19" s="94"/>
    </row>
    <row r="20" spans="1:20" s="95" customFormat="1" hidden="1">
      <c r="A20" s="96"/>
      <c r="B20" s="97"/>
      <c r="C20" s="98"/>
      <c r="D20" s="96"/>
      <c r="E20" s="99"/>
      <c r="F20" s="100"/>
      <c r="G20" s="100"/>
      <c r="H20" s="100"/>
      <c r="I20" s="100"/>
      <c r="J20" s="101"/>
      <c r="K20" s="101"/>
      <c r="L20" s="100"/>
      <c r="M20" s="100"/>
      <c r="N20" s="101"/>
      <c r="O20" s="102"/>
      <c r="P20" s="100"/>
      <c r="Q20" s="111"/>
      <c r="R20" s="112"/>
      <c r="S20" s="103">
        <f>R20*E19</f>
        <v>0</v>
      </c>
      <c r="T20" s="103"/>
    </row>
    <row r="21" spans="1:20" s="95" customFormat="1" hidden="1">
      <c r="A21" s="96"/>
      <c r="B21" s="97"/>
      <c r="C21" s="97"/>
      <c r="D21" s="96"/>
      <c r="E21" s="99"/>
      <c r="F21" s="100"/>
      <c r="G21" s="100"/>
      <c r="H21" s="100"/>
      <c r="I21" s="100"/>
      <c r="J21" s="101"/>
      <c r="K21" s="101"/>
      <c r="L21" s="100"/>
      <c r="M21" s="100"/>
      <c r="N21" s="101"/>
      <c r="O21" s="102"/>
      <c r="P21" s="100"/>
      <c r="Q21" s="111"/>
      <c r="R21" s="112"/>
      <c r="S21" s="103">
        <f>R21*E19</f>
        <v>0</v>
      </c>
      <c r="T21" s="103"/>
    </row>
    <row r="22" spans="1:20" s="95" customFormat="1" hidden="1">
      <c r="A22" s="96"/>
      <c r="B22" s="97"/>
      <c r="C22" s="97"/>
      <c r="D22" s="96"/>
      <c r="E22" s="99"/>
      <c r="F22" s="100"/>
      <c r="G22" s="100"/>
      <c r="H22" s="100"/>
      <c r="I22" s="100"/>
      <c r="J22" s="101"/>
      <c r="K22" s="101"/>
      <c r="L22" s="100"/>
      <c r="M22" s="100"/>
      <c r="N22" s="101"/>
      <c r="O22" s="102"/>
      <c r="P22" s="100"/>
      <c r="Q22" s="111"/>
      <c r="R22" s="112"/>
      <c r="S22" s="103">
        <f>R22*E19</f>
        <v>0</v>
      </c>
      <c r="T22" s="103"/>
    </row>
    <row r="23" spans="1:20" s="95" customFormat="1" hidden="1">
      <c r="A23" s="96"/>
      <c r="B23" s="97"/>
      <c r="C23" s="97"/>
      <c r="D23" s="96"/>
      <c r="E23" s="99"/>
      <c r="F23" s="100"/>
      <c r="G23" s="100"/>
      <c r="H23" s="100"/>
      <c r="I23" s="100"/>
      <c r="J23" s="101"/>
      <c r="K23" s="101"/>
      <c r="L23" s="100"/>
      <c r="M23" s="100"/>
      <c r="N23" s="101"/>
      <c r="O23" s="102"/>
      <c r="P23" s="100"/>
      <c r="Q23" s="111"/>
      <c r="R23" s="112"/>
      <c r="S23" s="103">
        <f>R23*E19</f>
        <v>0</v>
      </c>
      <c r="T23" s="103"/>
    </row>
    <row r="24" spans="1:20" s="95" customFormat="1" hidden="1">
      <c r="A24" s="96"/>
      <c r="B24" s="97"/>
      <c r="C24" s="97"/>
      <c r="D24" s="96"/>
      <c r="E24" s="99"/>
      <c r="F24" s="100"/>
      <c r="G24" s="100"/>
      <c r="H24" s="100"/>
      <c r="I24" s="100"/>
      <c r="J24" s="101"/>
      <c r="K24" s="101"/>
      <c r="L24" s="100"/>
      <c r="M24" s="100"/>
      <c r="N24" s="101"/>
      <c r="O24" s="102"/>
      <c r="P24" s="100"/>
      <c r="Q24" s="111"/>
      <c r="R24" s="112"/>
      <c r="S24" s="103">
        <f>R24*E19</f>
        <v>0</v>
      </c>
      <c r="T24" s="103"/>
    </row>
    <row r="25" spans="1:20" s="95" customFormat="1" hidden="1">
      <c r="A25" s="96"/>
      <c r="B25" s="97"/>
      <c r="C25" s="97"/>
      <c r="D25" s="96"/>
      <c r="E25" s="99"/>
      <c r="F25" s="100"/>
      <c r="G25" s="100"/>
      <c r="H25" s="100"/>
      <c r="I25" s="100"/>
      <c r="J25" s="101"/>
      <c r="K25" s="101"/>
      <c r="L25" s="100"/>
      <c r="M25" s="100"/>
      <c r="N25" s="101"/>
      <c r="O25" s="102"/>
      <c r="P25" s="100"/>
      <c r="Q25" s="111"/>
      <c r="R25" s="112"/>
      <c r="S25" s="103">
        <f>R25*E19</f>
        <v>0</v>
      </c>
      <c r="T25" s="103"/>
    </row>
    <row r="26" spans="1:20" s="95" customFormat="1" hidden="1">
      <c r="A26" s="96"/>
      <c r="B26" s="97"/>
      <c r="C26" s="97"/>
      <c r="D26" s="96"/>
      <c r="E26" s="99"/>
      <c r="F26" s="100"/>
      <c r="G26" s="100"/>
      <c r="H26" s="100"/>
      <c r="I26" s="100"/>
      <c r="J26" s="101"/>
      <c r="K26" s="101"/>
      <c r="L26" s="100"/>
      <c r="M26" s="100"/>
      <c r="N26" s="101"/>
      <c r="O26" s="102"/>
      <c r="P26" s="100"/>
      <c r="Q26" s="111"/>
      <c r="R26" s="112"/>
      <c r="S26" s="103">
        <f>R26*E19</f>
        <v>0</v>
      </c>
      <c r="T26" s="103"/>
    </row>
    <row r="27" spans="1:20" s="95" customFormat="1" hidden="1">
      <c r="A27" s="104"/>
      <c r="B27" s="105"/>
      <c r="C27" s="105"/>
      <c r="D27" s="104"/>
      <c r="E27" s="106"/>
      <c r="F27" s="107"/>
      <c r="G27" s="107"/>
      <c r="H27" s="107"/>
      <c r="I27" s="107"/>
      <c r="J27" s="108"/>
      <c r="K27" s="108"/>
      <c r="L27" s="107"/>
      <c r="M27" s="107"/>
      <c r="N27" s="108"/>
      <c r="O27" s="109"/>
      <c r="P27" s="107"/>
      <c r="Q27" s="113"/>
      <c r="R27" s="114"/>
      <c r="S27" s="110">
        <f>R27*E19</f>
        <v>0</v>
      </c>
      <c r="T27" s="110"/>
    </row>
    <row r="28" spans="1:20" s="95" customFormat="1" ht="39.75" customHeight="1">
      <c r="A28" s="83">
        <f>A19+1</f>
        <v>3</v>
      </c>
      <c r="B28" s="83" t="s">
        <v>35</v>
      </c>
      <c r="C28" s="84" t="s">
        <v>36</v>
      </c>
      <c r="D28" s="83" t="s">
        <v>33</v>
      </c>
      <c r="E28" s="85">
        <v>1</v>
      </c>
      <c r="F28" s="86">
        <v>16.7</v>
      </c>
      <c r="G28" s="87">
        <f>F28*E28</f>
        <v>16.7</v>
      </c>
      <c r="H28" s="88">
        <f>F28*$H$9</f>
        <v>24.495648757943385</v>
      </c>
      <c r="I28" s="86">
        <v>1.99</v>
      </c>
      <c r="J28" s="88">
        <f>I28*E28</f>
        <v>1.99</v>
      </c>
      <c r="K28" s="88">
        <f>$K$9*I28</f>
        <v>6.0843851999999998</v>
      </c>
      <c r="L28" s="89">
        <f>(R28*T28+R29*T29+R30*T30+R31*T31+R32*T32+R33*T33+R34*T34+R35*T35+R36*T36)*L$9</f>
        <v>0</v>
      </c>
      <c r="M28" s="90">
        <f>H28+K28+L28</f>
        <v>30.580033957943385</v>
      </c>
      <c r="N28" s="91">
        <f>M28*E28</f>
        <v>30.580033957943385</v>
      </c>
      <c r="O28" s="92">
        <f>E28*L28</f>
        <v>0</v>
      </c>
      <c r="P28" s="93"/>
      <c r="Q28" s="115"/>
      <c r="R28" s="85"/>
      <c r="S28" s="94">
        <f>R28*E28</f>
        <v>0</v>
      </c>
      <c r="T28" s="94"/>
    </row>
    <row r="29" spans="1:20" s="95" customFormat="1" hidden="1">
      <c r="A29" s="96"/>
      <c r="B29" s="97"/>
      <c r="C29" s="98"/>
      <c r="D29" s="96"/>
      <c r="E29" s="99"/>
      <c r="F29" s="100"/>
      <c r="G29" s="100"/>
      <c r="H29" s="100"/>
      <c r="I29" s="100"/>
      <c r="J29" s="101"/>
      <c r="K29" s="101"/>
      <c r="L29" s="100"/>
      <c r="M29" s="100"/>
      <c r="N29" s="101"/>
      <c r="O29" s="102"/>
      <c r="P29" s="100"/>
      <c r="Q29" s="111"/>
      <c r="R29" s="112"/>
      <c r="S29" s="103">
        <f>R29*E28</f>
        <v>0</v>
      </c>
      <c r="T29" s="103"/>
    </row>
    <row r="30" spans="1:20" s="95" customFormat="1" hidden="1">
      <c r="A30" s="96"/>
      <c r="B30" s="97"/>
      <c r="C30" s="97"/>
      <c r="D30" s="96"/>
      <c r="E30" s="99"/>
      <c r="F30" s="100"/>
      <c r="G30" s="100"/>
      <c r="H30" s="100"/>
      <c r="I30" s="100"/>
      <c r="J30" s="101"/>
      <c r="K30" s="101"/>
      <c r="L30" s="100"/>
      <c r="M30" s="100"/>
      <c r="N30" s="101"/>
      <c r="O30" s="102"/>
      <c r="P30" s="100"/>
      <c r="Q30" s="111"/>
      <c r="R30" s="112"/>
      <c r="S30" s="103">
        <f>R30*E28</f>
        <v>0</v>
      </c>
      <c r="T30" s="103"/>
    </row>
    <row r="31" spans="1:20" s="95" customFormat="1" hidden="1">
      <c r="A31" s="96"/>
      <c r="B31" s="97"/>
      <c r="C31" s="97"/>
      <c r="D31" s="96"/>
      <c r="E31" s="99"/>
      <c r="F31" s="100"/>
      <c r="G31" s="100"/>
      <c r="H31" s="100"/>
      <c r="I31" s="100"/>
      <c r="J31" s="101"/>
      <c r="K31" s="101"/>
      <c r="L31" s="100"/>
      <c r="M31" s="100"/>
      <c r="N31" s="101"/>
      <c r="O31" s="102"/>
      <c r="P31" s="100"/>
      <c r="Q31" s="111"/>
      <c r="R31" s="112"/>
      <c r="S31" s="103">
        <f>R31*E28</f>
        <v>0</v>
      </c>
      <c r="T31" s="103"/>
    </row>
    <row r="32" spans="1:20" s="95" customFormat="1" hidden="1">
      <c r="A32" s="96"/>
      <c r="B32" s="97"/>
      <c r="C32" s="97"/>
      <c r="D32" s="96"/>
      <c r="E32" s="99"/>
      <c r="F32" s="100"/>
      <c r="G32" s="100"/>
      <c r="H32" s="100"/>
      <c r="I32" s="100"/>
      <c r="J32" s="101"/>
      <c r="K32" s="101"/>
      <c r="L32" s="100"/>
      <c r="M32" s="100"/>
      <c r="N32" s="101"/>
      <c r="O32" s="102"/>
      <c r="P32" s="100"/>
      <c r="Q32" s="111"/>
      <c r="R32" s="112"/>
      <c r="S32" s="103">
        <f>R32*E28</f>
        <v>0</v>
      </c>
      <c r="T32" s="103"/>
    </row>
    <row r="33" spans="1:20" s="95" customFormat="1" hidden="1">
      <c r="A33" s="96"/>
      <c r="B33" s="97"/>
      <c r="C33" s="97"/>
      <c r="D33" s="96"/>
      <c r="E33" s="99"/>
      <c r="F33" s="100"/>
      <c r="G33" s="100"/>
      <c r="H33" s="100"/>
      <c r="I33" s="100"/>
      <c r="J33" s="101"/>
      <c r="K33" s="101"/>
      <c r="L33" s="100"/>
      <c r="M33" s="100"/>
      <c r="N33" s="101"/>
      <c r="O33" s="102"/>
      <c r="P33" s="100"/>
      <c r="Q33" s="111"/>
      <c r="R33" s="112"/>
      <c r="S33" s="103">
        <f>R33*E28</f>
        <v>0</v>
      </c>
      <c r="T33" s="103"/>
    </row>
    <row r="34" spans="1:20" s="95" customFormat="1" hidden="1">
      <c r="A34" s="96"/>
      <c r="B34" s="97"/>
      <c r="C34" s="97"/>
      <c r="D34" s="96"/>
      <c r="E34" s="99"/>
      <c r="F34" s="100"/>
      <c r="G34" s="100"/>
      <c r="H34" s="100"/>
      <c r="I34" s="100"/>
      <c r="J34" s="101"/>
      <c r="K34" s="101"/>
      <c r="L34" s="100"/>
      <c r="M34" s="100"/>
      <c r="N34" s="101"/>
      <c r="O34" s="102"/>
      <c r="P34" s="100"/>
      <c r="Q34" s="111"/>
      <c r="R34" s="112"/>
      <c r="S34" s="103">
        <f>R34*E28</f>
        <v>0</v>
      </c>
      <c r="T34" s="103"/>
    </row>
    <row r="35" spans="1:20" s="95" customFormat="1" hidden="1">
      <c r="A35" s="96"/>
      <c r="B35" s="97"/>
      <c r="C35" s="97"/>
      <c r="D35" s="96"/>
      <c r="E35" s="99"/>
      <c r="F35" s="100"/>
      <c r="G35" s="100"/>
      <c r="H35" s="100"/>
      <c r="I35" s="100"/>
      <c r="J35" s="101"/>
      <c r="K35" s="101"/>
      <c r="L35" s="100"/>
      <c r="M35" s="100"/>
      <c r="N35" s="101"/>
      <c r="O35" s="102"/>
      <c r="P35" s="100"/>
      <c r="Q35" s="111"/>
      <c r="R35" s="112"/>
      <c r="S35" s="103">
        <f>R35*E28</f>
        <v>0</v>
      </c>
      <c r="T35" s="103"/>
    </row>
    <row r="36" spans="1:20" s="95" customFormat="1" hidden="1">
      <c r="A36" s="104"/>
      <c r="B36" s="105"/>
      <c r="C36" s="105"/>
      <c r="D36" s="104"/>
      <c r="E36" s="106"/>
      <c r="F36" s="107"/>
      <c r="G36" s="107"/>
      <c r="H36" s="107"/>
      <c r="I36" s="107"/>
      <c r="J36" s="108"/>
      <c r="K36" s="108"/>
      <c r="L36" s="107"/>
      <c r="M36" s="107"/>
      <c r="N36" s="108"/>
      <c r="O36" s="109"/>
      <c r="P36" s="107"/>
      <c r="Q36" s="113"/>
      <c r="R36" s="114"/>
      <c r="S36" s="110">
        <f>R36*E28</f>
        <v>0</v>
      </c>
      <c r="T36" s="110"/>
    </row>
    <row r="37" spans="1:20" s="95" customFormat="1" ht="24">
      <c r="A37" s="83">
        <f>A28+1</f>
        <v>4</v>
      </c>
      <c r="B37" s="116" t="s">
        <v>37</v>
      </c>
      <c r="C37" s="117" t="s">
        <v>38</v>
      </c>
      <c r="D37" s="83" t="s">
        <v>33</v>
      </c>
      <c r="E37" s="118">
        <v>1</v>
      </c>
      <c r="F37" s="119">
        <v>8.75</v>
      </c>
      <c r="G37" s="120">
        <f>F37*E37</f>
        <v>8.75</v>
      </c>
      <c r="H37" s="121">
        <f>$H$9*F37</f>
        <v>12.834546504910456</v>
      </c>
      <c r="I37" s="119">
        <v>0.45</v>
      </c>
      <c r="J37" s="121">
        <f>E37*I37</f>
        <v>0.45</v>
      </c>
      <c r="K37" s="121">
        <f>$K$9*I37</f>
        <v>1.375866</v>
      </c>
      <c r="L37" s="122">
        <f>(R37*T37+R38*T38+R39*T39+R40*T40+R41*T41+R42*T42+R43*T43+R44*T44+R45*T45)*L$9</f>
        <v>0</v>
      </c>
      <c r="M37" s="123">
        <f>H37+K37+L37</f>
        <v>14.210412504910456</v>
      </c>
      <c r="N37" s="124">
        <f>M37*E37</f>
        <v>14.210412504910456</v>
      </c>
      <c r="O37" s="125">
        <f>E37*L37</f>
        <v>0</v>
      </c>
      <c r="P37" s="126"/>
      <c r="Q37" s="127"/>
      <c r="R37" s="128"/>
      <c r="S37" s="129">
        <f>R37*E37</f>
        <v>0</v>
      </c>
      <c r="T37" s="130"/>
    </row>
    <row r="38" spans="1:20" s="95" customFormat="1" hidden="1">
      <c r="A38" s="96"/>
      <c r="B38" s="131"/>
      <c r="C38" s="132"/>
      <c r="D38" s="131"/>
      <c r="E38" s="133"/>
      <c r="F38" s="134"/>
      <c r="G38" s="135"/>
      <c r="H38" s="136"/>
      <c r="I38" s="134"/>
      <c r="J38" s="137"/>
      <c r="K38" s="137"/>
      <c r="L38" s="138"/>
      <c r="M38" s="139"/>
      <c r="N38" s="140"/>
      <c r="O38" s="138"/>
      <c r="P38" s="134"/>
      <c r="Q38" s="141"/>
      <c r="R38" s="142"/>
      <c r="S38" s="143">
        <f>R38*E37</f>
        <v>0</v>
      </c>
      <c r="T38" s="144"/>
    </row>
    <row r="39" spans="1:20" s="95" customFormat="1" hidden="1">
      <c r="A39" s="96"/>
      <c r="B39" s="131"/>
      <c r="C39" s="145"/>
      <c r="D39" s="131"/>
      <c r="E39" s="133"/>
      <c r="F39" s="134"/>
      <c r="G39" s="135"/>
      <c r="H39" s="136"/>
      <c r="I39" s="134"/>
      <c r="J39" s="137"/>
      <c r="K39" s="137"/>
      <c r="L39" s="138"/>
      <c r="M39" s="139"/>
      <c r="N39" s="140"/>
      <c r="O39" s="138"/>
      <c r="P39" s="134"/>
      <c r="Q39" s="141"/>
      <c r="R39" s="142"/>
      <c r="S39" s="146">
        <f>R39*E37</f>
        <v>0</v>
      </c>
      <c r="T39" s="144"/>
    </row>
    <row r="40" spans="1:20" s="95" customFormat="1" hidden="1">
      <c r="A40" s="96"/>
      <c r="B40" s="131"/>
      <c r="C40" s="145"/>
      <c r="D40" s="131"/>
      <c r="E40" s="133"/>
      <c r="F40" s="134"/>
      <c r="G40" s="135"/>
      <c r="H40" s="136"/>
      <c r="I40" s="134"/>
      <c r="J40" s="137"/>
      <c r="K40" s="137"/>
      <c r="L40" s="138"/>
      <c r="M40" s="139"/>
      <c r="N40" s="140"/>
      <c r="O40" s="138"/>
      <c r="P40" s="134"/>
      <c r="Q40" s="141"/>
      <c r="R40" s="142"/>
      <c r="S40" s="143">
        <f>R40*E37</f>
        <v>0</v>
      </c>
      <c r="T40" s="144"/>
    </row>
    <row r="41" spans="1:20" s="95" customFormat="1" hidden="1">
      <c r="A41" s="96"/>
      <c r="B41" s="131"/>
      <c r="C41" s="145"/>
      <c r="D41" s="131"/>
      <c r="E41" s="133"/>
      <c r="F41" s="134"/>
      <c r="G41" s="135"/>
      <c r="H41" s="136"/>
      <c r="I41" s="134"/>
      <c r="J41" s="137"/>
      <c r="K41" s="137"/>
      <c r="L41" s="138"/>
      <c r="M41" s="139"/>
      <c r="N41" s="140"/>
      <c r="O41" s="138"/>
      <c r="P41" s="134"/>
      <c r="Q41" s="141"/>
      <c r="R41" s="142"/>
      <c r="S41" s="143">
        <f>R41*E37</f>
        <v>0</v>
      </c>
      <c r="T41" s="144"/>
    </row>
    <row r="42" spans="1:20" s="95" customFormat="1" hidden="1">
      <c r="A42" s="96"/>
      <c r="B42" s="131"/>
      <c r="C42" s="145"/>
      <c r="D42" s="131"/>
      <c r="E42" s="133"/>
      <c r="F42" s="134"/>
      <c r="G42" s="135"/>
      <c r="H42" s="136"/>
      <c r="I42" s="134"/>
      <c r="J42" s="137"/>
      <c r="K42" s="137"/>
      <c r="L42" s="138"/>
      <c r="M42" s="139"/>
      <c r="N42" s="140"/>
      <c r="O42" s="138"/>
      <c r="P42" s="134"/>
      <c r="Q42" s="141"/>
      <c r="R42" s="142"/>
      <c r="S42" s="143">
        <f>R42*E37</f>
        <v>0</v>
      </c>
      <c r="T42" s="144"/>
    </row>
    <row r="43" spans="1:20" s="95" customFormat="1" hidden="1">
      <c r="A43" s="96"/>
      <c r="B43" s="131"/>
      <c r="C43" s="145"/>
      <c r="D43" s="131"/>
      <c r="E43" s="133"/>
      <c r="F43" s="134"/>
      <c r="G43" s="135"/>
      <c r="H43" s="136"/>
      <c r="I43" s="134"/>
      <c r="J43" s="137"/>
      <c r="K43" s="137"/>
      <c r="L43" s="138"/>
      <c r="M43" s="139"/>
      <c r="N43" s="140"/>
      <c r="O43" s="138"/>
      <c r="P43" s="134"/>
      <c r="Q43" s="141"/>
      <c r="R43" s="142"/>
      <c r="S43" s="143">
        <f>R43*E37</f>
        <v>0</v>
      </c>
      <c r="T43" s="144"/>
    </row>
    <row r="44" spans="1:20" s="95" customFormat="1" hidden="1">
      <c r="A44" s="96"/>
      <c r="B44" s="131"/>
      <c r="C44" s="145"/>
      <c r="D44" s="131"/>
      <c r="E44" s="133"/>
      <c r="F44" s="134"/>
      <c r="G44" s="135"/>
      <c r="H44" s="136"/>
      <c r="I44" s="134"/>
      <c r="J44" s="137"/>
      <c r="K44" s="137"/>
      <c r="L44" s="138"/>
      <c r="M44" s="139"/>
      <c r="N44" s="140"/>
      <c r="O44" s="138"/>
      <c r="P44" s="134"/>
      <c r="Q44" s="141"/>
      <c r="R44" s="142"/>
      <c r="S44" s="143">
        <f>R44*E37</f>
        <v>0</v>
      </c>
      <c r="T44" s="144"/>
    </row>
    <row r="45" spans="1:20" s="95" customFormat="1" hidden="1">
      <c r="A45" s="104"/>
      <c r="B45" s="131"/>
      <c r="C45" s="145"/>
      <c r="D45" s="131"/>
      <c r="E45" s="133"/>
      <c r="F45" s="134"/>
      <c r="G45" s="135"/>
      <c r="H45" s="136"/>
      <c r="I45" s="134"/>
      <c r="J45" s="137"/>
      <c r="K45" s="137"/>
      <c r="L45" s="138"/>
      <c r="M45" s="139"/>
      <c r="N45" s="140"/>
      <c r="O45" s="138"/>
      <c r="P45" s="134"/>
      <c r="Q45" s="141"/>
      <c r="R45" s="142"/>
      <c r="S45" s="146">
        <f>R45*E37</f>
        <v>0</v>
      </c>
      <c r="T45" s="144"/>
    </row>
    <row r="46" spans="1:20" s="95" customFormat="1" ht="24">
      <c r="A46" s="83">
        <f>A37+1</f>
        <v>5</v>
      </c>
      <c r="B46" s="116" t="s">
        <v>37</v>
      </c>
      <c r="C46" s="117" t="s">
        <v>39</v>
      </c>
      <c r="D46" s="83" t="s">
        <v>33</v>
      </c>
      <c r="E46" s="118">
        <v>1</v>
      </c>
      <c r="F46" s="119">
        <v>8.75</v>
      </c>
      <c r="G46" s="120">
        <f>F46*E46</f>
        <v>8.75</v>
      </c>
      <c r="H46" s="121">
        <f>$H$9*F46</f>
        <v>12.834546504910456</v>
      </c>
      <c r="I46" s="119">
        <v>0.45</v>
      </c>
      <c r="J46" s="121">
        <f>E46*I46</f>
        <v>0.45</v>
      </c>
      <c r="K46" s="121">
        <f>$K$9*I46</f>
        <v>1.375866</v>
      </c>
      <c r="L46" s="122">
        <f>(R46*T46+R47*T47+R48*T48+R49*T49+R50*T50+R51*T51+R52*T52+R53*T53+R54*T54)*L$9</f>
        <v>0</v>
      </c>
      <c r="M46" s="123">
        <f>H46+K46+L46</f>
        <v>14.210412504910456</v>
      </c>
      <c r="N46" s="124">
        <f>M46*E46</f>
        <v>14.210412504910456</v>
      </c>
      <c r="O46" s="125">
        <f>E46*L46</f>
        <v>0</v>
      </c>
      <c r="P46" s="126"/>
      <c r="Q46" s="127"/>
      <c r="R46" s="128"/>
      <c r="S46" s="129">
        <f>R46*E46</f>
        <v>0</v>
      </c>
      <c r="T46" s="130"/>
    </row>
    <row r="47" spans="1:20" s="95" customFormat="1" hidden="1">
      <c r="A47" s="96"/>
      <c r="B47" s="131"/>
      <c r="C47" s="132"/>
      <c r="D47" s="131"/>
      <c r="E47" s="133"/>
      <c r="F47" s="134"/>
      <c r="G47" s="135"/>
      <c r="H47" s="136"/>
      <c r="I47" s="134"/>
      <c r="J47" s="137"/>
      <c r="K47" s="137"/>
      <c r="L47" s="138"/>
      <c r="M47" s="139"/>
      <c r="N47" s="140"/>
      <c r="O47" s="138"/>
      <c r="P47" s="134"/>
      <c r="Q47" s="141"/>
      <c r="R47" s="142"/>
      <c r="S47" s="143">
        <f>R47*E46</f>
        <v>0</v>
      </c>
      <c r="T47" s="144"/>
    </row>
    <row r="48" spans="1:20" s="95" customFormat="1" hidden="1">
      <c r="A48" s="96"/>
      <c r="B48" s="131"/>
      <c r="C48" s="145"/>
      <c r="D48" s="131"/>
      <c r="E48" s="133"/>
      <c r="F48" s="134"/>
      <c r="G48" s="135"/>
      <c r="H48" s="136"/>
      <c r="I48" s="134"/>
      <c r="J48" s="137"/>
      <c r="K48" s="137"/>
      <c r="L48" s="138"/>
      <c r="M48" s="139"/>
      <c r="N48" s="140"/>
      <c r="O48" s="138"/>
      <c r="P48" s="134"/>
      <c r="Q48" s="141"/>
      <c r="R48" s="142"/>
      <c r="S48" s="146">
        <f>R48*E46</f>
        <v>0</v>
      </c>
      <c r="T48" s="144"/>
    </row>
    <row r="49" spans="1:20" s="95" customFormat="1" hidden="1">
      <c r="A49" s="96"/>
      <c r="B49" s="131"/>
      <c r="C49" s="145"/>
      <c r="D49" s="131"/>
      <c r="E49" s="133"/>
      <c r="F49" s="134"/>
      <c r="G49" s="135"/>
      <c r="H49" s="136"/>
      <c r="I49" s="134"/>
      <c r="J49" s="137"/>
      <c r="K49" s="137"/>
      <c r="L49" s="138"/>
      <c r="M49" s="139"/>
      <c r="N49" s="140"/>
      <c r="O49" s="138"/>
      <c r="P49" s="134"/>
      <c r="Q49" s="141"/>
      <c r="R49" s="142"/>
      <c r="S49" s="143">
        <f>R49*E46</f>
        <v>0</v>
      </c>
      <c r="T49" s="144"/>
    </row>
    <row r="50" spans="1:20" s="95" customFormat="1" hidden="1">
      <c r="A50" s="96"/>
      <c r="B50" s="131"/>
      <c r="C50" s="145"/>
      <c r="D50" s="131"/>
      <c r="E50" s="133"/>
      <c r="F50" s="134"/>
      <c r="G50" s="135"/>
      <c r="H50" s="136"/>
      <c r="I50" s="134"/>
      <c r="J50" s="137"/>
      <c r="K50" s="137"/>
      <c r="L50" s="138"/>
      <c r="M50" s="139"/>
      <c r="N50" s="140"/>
      <c r="O50" s="138"/>
      <c r="P50" s="134"/>
      <c r="Q50" s="141"/>
      <c r="R50" s="142"/>
      <c r="S50" s="143">
        <f>R50*E46</f>
        <v>0</v>
      </c>
      <c r="T50" s="144"/>
    </row>
    <row r="51" spans="1:20" s="95" customFormat="1" hidden="1">
      <c r="A51" s="96"/>
      <c r="B51" s="131"/>
      <c r="C51" s="145"/>
      <c r="D51" s="131"/>
      <c r="E51" s="133"/>
      <c r="F51" s="134"/>
      <c r="G51" s="135"/>
      <c r="H51" s="136"/>
      <c r="I51" s="134"/>
      <c r="J51" s="137"/>
      <c r="K51" s="137"/>
      <c r="L51" s="138"/>
      <c r="M51" s="139"/>
      <c r="N51" s="140"/>
      <c r="O51" s="138"/>
      <c r="P51" s="134"/>
      <c r="Q51" s="141"/>
      <c r="R51" s="142"/>
      <c r="S51" s="143">
        <f>R51*E46</f>
        <v>0</v>
      </c>
      <c r="T51" s="144"/>
    </row>
    <row r="52" spans="1:20" s="95" customFormat="1" hidden="1">
      <c r="A52" s="96"/>
      <c r="B52" s="131"/>
      <c r="C52" s="145"/>
      <c r="D52" s="131"/>
      <c r="E52" s="133"/>
      <c r="F52" s="134"/>
      <c r="G52" s="135"/>
      <c r="H52" s="136"/>
      <c r="I52" s="134"/>
      <c r="J52" s="137"/>
      <c r="K52" s="137"/>
      <c r="L52" s="138"/>
      <c r="M52" s="139"/>
      <c r="N52" s="140"/>
      <c r="O52" s="138"/>
      <c r="P52" s="134"/>
      <c r="Q52" s="141"/>
      <c r="R52" s="142"/>
      <c r="S52" s="143">
        <f>R52*E46</f>
        <v>0</v>
      </c>
      <c r="T52" s="144"/>
    </row>
    <row r="53" spans="1:20" s="95" customFormat="1" hidden="1">
      <c r="A53" s="96"/>
      <c r="B53" s="131"/>
      <c r="C53" s="145"/>
      <c r="D53" s="131"/>
      <c r="E53" s="133"/>
      <c r="F53" s="134"/>
      <c r="G53" s="135"/>
      <c r="H53" s="136"/>
      <c r="I53" s="134"/>
      <c r="J53" s="137"/>
      <c r="K53" s="137"/>
      <c r="L53" s="138"/>
      <c r="M53" s="139"/>
      <c r="N53" s="140"/>
      <c r="O53" s="138"/>
      <c r="P53" s="134"/>
      <c r="Q53" s="141"/>
      <c r="R53" s="142"/>
      <c r="S53" s="143">
        <f>R53*E46</f>
        <v>0</v>
      </c>
      <c r="T53" s="144"/>
    </row>
    <row r="54" spans="1:20" s="95" customFormat="1" hidden="1">
      <c r="A54" s="104"/>
      <c r="B54" s="131"/>
      <c r="C54" s="145"/>
      <c r="D54" s="131"/>
      <c r="E54" s="133"/>
      <c r="F54" s="134"/>
      <c r="G54" s="135"/>
      <c r="H54" s="136"/>
      <c r="I54" s="134"/>
      <c r="J54" s="137"/>
      <c r="K54" s="137"/>
      <c r="L54" s="138"/>
      <c r="M54" s="139"/>
      <c r="N54" s="140"/>
      <c r="O54" s="138"/>
      <c r="P54" s="134"/>
      <c r="Q54" s="141"/>
      <c r="R54" s="142"/>
      <c r="S54" s="146">
        <f>R54*E46</f>
        <v>0</v>
      </c>
      <c r="T54" s="144"/>
    </row>
    <row r="55" spans="1:20" s="161" customFormat="1" ht="21" customHeight="1">
      <c r="A55" s="83">
        <f>A46+1</f>
        <v>6</v>
      </c>
      <c r="B55" s="147" t="s">
        <v>40</v>
      </c>
      <c r="C55" s="148" t="s">
        <v>41</v>
      </c>
      <c r="D55" s="147" t="s">
        <v>33</v>
      </c>
      <c r="E55" s="149">
        <v>1</v>
      </c>
      <c r="F55" s="150">
        <v>2.7</v>
      </c>
      <c r="G55" s="151">
        <f>F55*E55</f>
        <v>2.7</v>
      </c>
      <c r="H55" s="152">
        <f>F55*$H$9</f>
        <v>3.9603743500866555</v>
      </c>
      <c r="I55" s="150">
        <v>0.1</v>
      </c>
      <c r="J55" s="152">
        <f>I55*E55</f>
        <v>0.1</v>
      </c>
      <c r="K55" s="152">
        <f>$K$9*I55</f>
        <v>0.30574800000000002</v>
      </c>
      <c r="L55" s="153">
        <f>(R55*T55+R56*T56+R57*T57+R58*T58+R59*T59+R60*T60+R61*T61+R62*T62+R63*T63)*L$9</f>
        <v>0</v>
      </c>
      <c r="M55" s="154">
        <f>H55+K55+L55</f>
        <v>4.2661223500866559</v>
      </c>
      <c r="N55" s="155">
        <f>M55*E55</f>
        <v>4.2661223500866559</v>
      </c>
      <c r="O55" s="156">
        <f>E55*L55</f>
        <v>0</v>
      </c>
      <c r="P55" s="157"/>
      <c r="Q55" s="158"/>
      <c r="R55" s="149"/>
      <c r="S55" s="159">
        <f>R55*E55</f>
        <v>0</v>
      </c>
      <c r="T55" s="160"/>
    </row>
    <row r="56" spans="1:20" s="161" customFormat="1" hidden="1">
      <c r="A56" s="96"/>
      <c r="B56" s="162"/>
      <c r="C56" s="162"/>
      <c r="D56" s="163"/>
      <c r="E56" s="164"/>
      <c r="F56" s="165"/>
      <c r="G56" s="165"/>
      <c r="H56" s="165"/>
      <c r="I56" s="165"/>
      <c r="J56" s="166"/>
      <c r="K56" s="166"/>
      <c r="L56" s="166"/>
      <c r="M56" s="166"/>
      <c r="N56" s="166"/>
      <c r="O56" s="167"/>
      <c r="P56" s="165"/>
      <c r="Q56" s="168"/>
      <c r="R56" s="164"/>
      <c r="S56" s="169">
        <f>R56*E55</f>
        <v>0</v>
      </c>
      <c r="T56" s="170"/>
    </row>
    <row r="57" spans="1:20" s="161" customFormat="1" hidden="1">
      <c r="A57" s="96"/>
      <c r="B57" s="162"/>
      <c r="C57" s="162"/>
      <c r="D57" s="163"/>
      <c r="E57" s="164"/>
      <c r="F57" s="165"/>
      <c r="G57" s="165"/>
      <c r="H57" s="165"/>
      <c r="I57" s="165"/>
      <c r="J57" s="166"/>
      <c r="K57" s="166"/>
      <c r="L57" s="166"/>
      <c r="M57" s="166"/>
      <c r="N57" s="166"/>
      <c r="O57" s="167"/>
      <c r="P57" s="165"/>
      <c r="Q57" s="168"/>
      <c r="R57" s="164"/>
      <c r="S57" s="169">
        <f>R57*E55</f>
        <v>0</v>
      </c>
      <c r="T57" s="170"/>
    </row>
    <row r="58" spans="1:20" s="161" customFormat="1" hidden="1">
      <c r="A58" s="96"/>
      <c r="B58" s="162"/>
      <c r="C58" s="162"/>
      <c r="D58" s="163"/>
      <c r="E58" s="164"/>
      <c r="F58" s="165"/>
      <c r="G58" s="165"/>
      <c r="H58" s="165"/>
      <c r="I58" s="165"/>
      <c r="J58" s="166"/>
      <c r="K58" s="166"/>
      <c r="L58" s="166"/>
      <c r="M58" s="166"/>
      <c r="N58" s="166"/>
      <c r="O58" s="167"/>
      <c r="P58" s="165"/>
      <c r="Q58" s="168"/>
      <c r="R58" s="164"/>
      <c r="S58" s="169">
        <f>R58*E55</f>
        <v>0</v>
      </c>
      <c r="T58" s="170"/>
    </row>
    <row r="59" spans="1:20" s="161" customFormat="1" hidden="1">
      <c r="A59" s="96"/>
      <c r="B59" s="162"/>
      <c r="C59" s="162"/>
      <c r="D59" s="163"/>
      <c r="E59" s="164"/>
      <c r="F59" s="165"/>
      <c r="G59" s="165"/>
      <c r="H59" s="165"/>
      <c r="I59" s="165"/>
      <c r="J59" s="166"/>
      <c r="K59" s="166"/>
      <c r="L59" s="166"/>
      <c r="M59" s="166"/>
      <c r="N59" s="166"/>
      <c r="O59" s="167"/>
      <c r="P59" s="165"/>
      <c r="Q59" s="168"/>
      <c r="R59" s="164"/>
      <c r="S59" s="169">
        <f>R59*E55</f>
        <v>0</v>
      </c>
      <c r="T59" s="170"/>
    </row>
    <row r="60" spans="1:20" s="161" customFormat="1" hidden="1">
      <c r="A60" s="96"/>
      <c r="B60" s="162"/>
      <c r="C60" s="162"/>
      <c r="D60" s="163"/>
      <c r="E60" s="164"/>
      <c r="F60" s="165"/>
      <c r="G60" s="165"/>
      <c r="H60" s="165"/>
      <c r="I60" s="165"/>
      <c r="J60" s="166"/>
      <c r="K60" s="166"/>
      <c r="L60" s="166"/>
      <c r="M60" s="166"/>
      <c r="N60" s="166"/>
      <c r="O60" s="167"/>
      <c r="P60" s="165"/>
      <c r="Q60" s="168"/>
      <c r="R60" s="164"/>
      <c r="S60" s="169">
        <f>R60*E55</f>
        <v>0</v>
      </c>
      <c r="T60" s="170"/>
    </row>
    <row r="61" spans="1:20" s="161" customFormat="1" hidden="1">
      <c r="A61" s="96"/>
      <c r="B61" s="162"/>
      <c r="C61" s="162"/>
      <c r="D61" s="163"/>
      <c r="E61" s="164"/>
      <c r="F61" s="165"/>
      <c r="G61" s="165"/>
      <c r="H61" s="165"/>
      <c r="I61" s="165"/>
      <c r="J61" s="166"/>
      <c r="K61" s="166"/>
      <c r="L61" s="166"/>
      <c r="M61" s="166"/>
      <c r="N61" s="166"/>
      <c r="O61" s="167"/>
      <c r="P61" s="165"/>
      <c r="Q61" s="168"/>
      <c r="R61" s="164"/>
      <c r="S61" s="169">
        <f>R61*E55</f>
        <v>0</v>
      </c>
      <c r="T61" s="170"/>
    </row>
    <row r="62" spans="1:20" s="161" customFormat="1" hidden="1">
      <c r="A62" s="96"/>
      <c r="B62" s="162"/>
      <c r="C62" s="162"/>
      <c r="D62" s="163"/>
      <c r="E62" s="164"/>
      <c r="F62" s="165"/>
      <c r="G62" s="165"/>
      <c r="H62" s="165"/>
      <c r="I62" s="165"/>
      <c r="J62" s="166"/>
      <c r="K62" s="166"/>
      <c r="L62" s="166"/>
      <c r="M62" s="166"/>
      <c r="N62" s="166"/>
      <c r="O62" s="167"/>
      <c r="P62" s="165"/>
      <c r="Q62" s="168"/>
      <c r="R62" s="164"/>
      <c r="S62" s="169">
        <f>R62*E55</f>
        <v>0</v>
      </c>
      <c r="T62" s="170"/>
    </row>
    <row r="63" spans="1:20" s="161" customFormat="1" hidden="1">
      <c r="A63" s="104"/>
      <c r="B63" s="162"/>
      <c r="C63" s="162"/>
      <c r="D63" s="163"/>
      <c r="E63" s="164"/>
      <c r="F63" s="165"/>
      <c r="G63" s="165"/>
      <c r="H63" s="165"/>
      <c r="I63" s="165"/>
      <c r="J63" s="166"/>
      <c r="K63" s="166"/>
      <c r="L63" s="166"/>
      <c r="M63" s="166"/>
      <c r="N63" s="166"/>
      <c r="O63" s="167"/>
      <c r="P63" s="165"/>
      <c r="Q63" s="168"/>
      <c r="R63" s="164"/>
      <c r="S63" s="169">
        <f>R63*E55</f>
        <v>0</v>
      </c>
      <c r="T63" s="170"/>
    </row>
    <row r="64" spans="1:20" s="161" customFormat="1" ht="21" customHeight="1">
      <c r="A64" s="83">
        <f>A55+1</f>
        <v>7</v>
      </c>
      <c r="B64" s="147" t="s">
        <v>40</v>
      </c>
      <c r="C64" s="148" t="s">
        <v>42</v>
      </c>
      <c r="D64" s="147" t="s">
        <v>33</v>
      </c>
      <c r="E64" s="149">
        <v>1</v>
      </c>
      <c r="F64" s="150">
        <v>2.7</v>
      </c>
      <c r="G64" s="151">
        <f>F64*E64</f>
        <v>2.7</v>
      </c>
      <c r="H64" s="152">
        <f>F64*$H$9</f>
        <v>3.9603743500866555</v>
      </c>
      <c r="I64" s="150">
        <v>0.1</v>
      </c>
      <c r="J64" s="152">
        <f>I64*E64</f>
        <v>0.1</v>
      </c>
      <c r="K64" s="152">
        <f>$K$9*I64</f>
        <v>0.30574800000000002</v>
      </c>
      <c r="L64" s="153">
        <f>(R64*T64+R65*T65+R66*T66+R67*T67+R68*T68+R69*T69+R70*T70+R71*T71+R72*T72)*L$9</f>
        <v>0</v>
      </c>
      <c r="M64" s="154">
        <f>H64+K64+L64</f>
        <v>4.2661223500866559</v>
      </c>
      <c r="N64" s="155">
        <f>M64*E64</f>
        <v>4.2661223500866559</v>
      </c>
      <c r="O64" s="156">
        <f>E64*L64</f>
        <v>0</v>
      </c>
      <c r="P64" s="157"/>
      <c r="Q64" s="158"/>
      <c r="R64" s="149"/>
      <c r="S64" s="159">
        <f>R64*E64</f>
        <v>0</v>
      </c>
      <c r="T64" s="160"/>
    </row>
    <row r="65" spans="1:20" s="161" customFormat="1" hidden="1">
      <c r="A65" s="96"/>
      <c r="B65" s="162"/>
      <c r="C65" s="162"/>
      <c r="D65" s="163"/>
      <c r="E65" s="164"/>
      <c r="F65" s="165"/>
      <c r="G65" s="165"/>
      <c r="H65" s="165"/>
      <c r="I65" s="165"/>
      <c r="J65" s="166"/>
      <c r="K65" s="166"/>
      <c r="L65" s="166"/>
      <c r="M65" s="166"/>
      <c r="N65" s="166"/>
      <c r="O65" s="167"/>
      <c r="P65" s="165"/>
      <c r="Q65" s="168"/>
      <c r="R65" s="164"/>
      <c r="S65" s="169">
        <f>R65*E64</f>
        <v>0</v>
      </c>
      <c r="T65" s="169"/>
    </row>
    <row r="66" spans="1:20" s="161" customFormat="1" hidden="1">
      <c r="A66" s="96"/>
      <c r="B66" s="162"/>
      <c r="C66" s="162"/>
      <c r="D66" s="163"/>
      <c r="E66" s="164"/>
      <c r="F66" s="165"/>
      <c r="G66" s="165"/>
      <c r="H66" s="165"/>
      <c r="I66" s="165"/>
      <c r="J66" s="166"/>
      <c r="K66" s="166"/>
      <c r="L66" s="166"/>
      <c r="M66" s="166"/>
      <c r="N66" s="166"/>
      <c r="O66" s="167"/>
      <c r="P66" s="165"/>
      <c r="Q66" s="168"/>
      <c r="R66" s="164"/>
      <c r="S66" s="169">
        <f>R66*E64</f>
        <v>0</v>
      </c>
      <c r="T66" s="169"/>
    </row>
    <row r="67" spans="1:20" s="161" customFormat="1" hidden="1">
      <c r="A67" s="96"/>
      <c r="B67" s="162"/>
      <c r="C67" s="162"/>
      <c r="D67" s="163"/>
      <c r="E67" s="164"/>
      <c r="F67" s="165"/>
      <c r="G67" s="165"/>
      <c r="H67" s="165"/>
      <c r="I67" s="165"/>
      <c r="J67" s="166"/>
      <c r="K67" s="166"/>
      <c r="L67" s="166"/>
      <c r="M67" s="166"/>
      <c r="N67" s="166"/>
      <c r="O67" s="167"/>
      <c r="P67" s="165"/>
      <c r="Q67" s="168"/>
      <c r="R67" s="164"/>
      <c r="S67" s="169">
        <f>R67*E64</f>
        <v>0</v>
      </c>
      <c r="T67" s="169"/>
    </row>
    <row r="68" spans="1:20" s="161" customFormat="1" hidden="1">
      <c r="A68" s="96"/>
      <c r="B68" s="162"/>
      <c r="C68" s="162"/>
      <c r="D68" s="163"/>
      <c r="E68" s="164"/>
      <c r="F68" s="165"/>
      <c r="G68" s="165"/>
      <c r="H68" s="165"/>
      <c r="I68" s="165"/>
      <c r="J68" s="166"/>
      <c r="K68" s="166"/>
      <c r="L68" s="166"/>
      <c r="M68" s="166"/>
      <c r="N68" s="166"/>
      <c r="O68" s="167"/>
      <c r="P68" s="165"/>
      <c r="Q68" s="168"/>
      <c r="R68" s="164"/>
      <c r="S68" s="169">
        <f>R68*E64</f>
        <v>0</v>
      </c>
      <c r="T68" s="169"/>
    </row>
    <row r="69" spans="1:20" s="161" customFormat="1" hidden="1">
      <c r="A69" s="96"/>
      <c r="B69" s="162"/>
      <c r="C69" s="162"/>
      <c r="D69" s="163"/>
      <c r="E69" s="164"/>
      <c r="F69" s="165"/>
      <c r="G69" s="165"/>
      <c r="H69" s="165"/>
      <c r="I69" s="165"/>
      <c r="J69" s="166"/>
      <c r="K69" s="166"/>
      <c r="L69" s="166"/>
      <c r="M69" s="166"/>
      <c r="N69" s="166"/>
      <c r="O69" s="167"/>
      <c r="P69" s="165"/>
      <c r="Q69" s="168"/>
      <c r="R69" s="164"/>
      <c r="S69" s="169">
        <f>R69*E64</f>
        <v>0</v>
      </c>
      <c r="T69" s="169"/>
    </row>
    <row r="70" spans="1:20" s="161" customFormat="1" hidden="1">
      <c r="A70" s="96"/>
      <c r="B70" s="162"/>
      <c r="C70" s="162"/>
      <c r="D70" s="163"/>
      <c r="E70" s="164"/>
      <c r="F70" s="165"/>
      <c r="G70" s="165"/>
      <c r="H70" s="165"/>
      <c r="I70" s="165"/>
      <c r="J70" s="166"/>
      <c r="K70" s="166"/>
      <c r="L70" s="166"/>
      <c r="M70" s="166"/>
      <c r="N70" s="166"/>
      <c r="O70" s="167"/>
      <c r="P70" s="165"/>
      <c r="Q70" s="168"/>
      <c r="R70" s="164"/>
      <c r="S70" s="169">
        <f>R70*E64</f>
        <v>0</v>
      </c>
      <c r="T70" s="169"/>
    </row>
    <row r="71" spans="1:20" s="161" customFormat="1" hidden="1">
      <c r="A71" s="96"/>
      <c r="B71" s="162"/>
      <c r="C71" s="162"/>
      <c r="D71" s="163"/>
      <c r="E71" s="164"/>
      <c r="F71" s="165"/>
      <c r="G71" s="165"/>
      <c r="H71" s="165"/>
      <c r="I71" s="165"/>
      <c r="J71" s="166"/>
      <c r="K71" s="166"/>
      <c r="L71" s="166"/>
      <c r="M71" s="166"/>
      <c r="N71" s="166"/>
      <c r="O71" s="167"/>
      <c r="P71" s="165"/>
      <c r="Q71" s="168"/>
      <c r="R71" s="164"/>
      <c r="S71" s="169">
        <f>R71*E64</f>
        <v>0</v>
      </c>
      <c r="T71" s="169"/>
    </row>
    <row r="72" spans="1:20" s="161" customFormat="1" hidden="1">
      <c r="A72" s="104"/>
      <c r="B72" s="162"/>
      <c r="C72" s="162"/>
      <c r="D72" s="163"/>
      <c r="E72" s="164"/>
      <c r="F72" s="165"/>
      <c r="G72" s="165"/>
      <c r="H72" s="165"/>
      <c r="I72" s="165"/>
      <c r="J72" s="166"/>
      <c r="K72" s="166"/>
      <c r="L72" s="166"/>
      <c r="M72" s="166"/>
      <c r="N72" s="166"/>
      <c r="O72" s="167"/>
      <c r="P72" s="165"/>
      <c r="Q72" s="168"/>
      <c r="R72" s="164"/>
      <c r="S72" s="169">
        <f>R72*E64</f>
        <v>0</v>
      </c>
      <c r="T72" s="169"/>
    </row>
    <row r="73" spans="1:20" s="95" customFormat="1" ht="28.5" customHeight="1">
      <c r="A73" s="83">
        <f>A64+1</f>
        <v>8</v>
      </c>
      <c r="B73" s="171" t="s">
        <v>43</v>
      </c>
      <c r="C73" s="172" t="s">
        <v>44</v>
      </c>
      <c r="D73" s="171" t="s">
        <v>33</v>
      </c>
      <c r="E73" s="173">
        <v>1</v>
      </c>
      <c r="F73" s="174">
        <v>3.8</v>
      </c>
      <c r="G73" s="120">
        <f>F73*E73</f>
        <v>3.8</v>
      </c>
      <c r="H73" s="121">
        <f>$H$9*F73</f>
        <v>5.5738601964182557</v>
      </c>
      <c r="I73" s="174">
        <v>0.08</v>
      </c>
      <c r="J73" s="121">
        <f>E73*I73</f>
        <v>0.08</v>
      </c>
      <c r="K73" s="121">
        <f>$K$9*I73</f>
        <v>0.24459839999999999</v>
      </c>
      <c r="L73" s="175">
        <f>(R73*T73+R74*T74+R75*T75+R76*T76+R77*T77+R78*T78+R79*T79+R80*T80+R81*T81)*L$9</f>
        <v>0</v>
      </c>
      <c r="M73" s="176">
        <f>H73+K73+L73</f>
        <v>5.8184585964182558</v>
      </c>
      <c r="N73" s="124">
        <f>M73*E73</f>
        <v>5.8184585964182558</v>
      </c>
      <c r="O73" s="125">
        <f>E73*L73</f>
        <v>0</v>
      </c>
      <c r="P73" s="177"/>
      <c r="Q73" s="171"/>
      <c r="R73" s="173"/>
      <c r="S73" s="178">
        <f>R73*E73</f>
        <v>0</v>
      </c>
      <c r="T73" s="179"/>
    </row>
    <row r="74" spans="1:20" s="95" customFormat="1" ht="12" hidden="1" customHeight="1">
      <c r="A74" s="96"/>
      <c r="B74" s="180"/>
      <c r="C74" s="180"/>
      <c r="D74" s="181"/>
      <c r="E74" s="182"/>
      <c r="F74" s="183"/>
      <c r="G74" s="183"/>
      <c r="H74" s="183"/>
      <c r="I74" s="183"/>
      <c r="J74" s="184"/>
      <c r="K74" s="184"/>
      <c r="L74" s="184"/>
      <c r="M74" s="184"/>
      <c r="N74" s="184"/>
      <c r="O74" s="185"/>
      <c r="P74" s="183"/>
      <c r="Q74" s="181"/>
      <c r="R74" s="186"/>
      <c r="S74" s="187">
        <f>R74*E73</f>
        <v>0</v>
      </c>
      <c r="T74" s="187"/>
    </row>
    <row r="75" spans="1:20" s="95" customFormat="1" ht="12" hidden="1" customHeight="1">
      <c r="A75" s="96"/>
      <c r="B75" s="180"/>
      <c r="C75" s="180"/>
      <c r="D75" s="181"/>
      <c r="E75" s="182"/>
      <c r="F75" s="183"/>
      <c r="G75" s="183"/>
      <c r="H75" s="183"/>
      <c r="I75" s="183"/>
      <c r="J75" s="184"/>
      <c r="K75" s="184"/>
      <c r="L75" s="184"/>
      <c r="M75" s="184"/>
      <c r="N75" s="184"/>
      <c r="O75" s="185"/>
      <c r="P75" s="183"/>
      <c r="Q75" s="181"/>
      <c r="R75" s="186"/>
      <c r="S75" s="187">
        <f>R75*E73</f>
        <v>0</v>
      </c>
      <c r="T75" s="187"/>
    </row>
    <row r="76" spans="1:20" s="95" customFormat="1" ht="12" hidden="1" customHeight="1">
      <c r="A76" s="96"/>
      <c r="B76" s="180"/>
      <c r="C76" s="180"/>
      <c r="D76" s="181"/>
      <c r="E76" s="182"/>
      <c r="F76" s="183"/>
      <c r="G76" s="183"/>
      <c r="H76" s="183"/>
      <c r="I76" s="183"/>
      <c r="J76" s="184"/>
      <c r="K76" s="184"/>
      <c r="L76" s="184"/>
      <c r="M76" s="184"/>
      <c r="N76" s="184"/>
      <c r="O76" s="185"/>
      <c r="P76" s="183"/>
      <c r="Q76" s="181"/>
      <c r="R76" s="186"/>
      <c r="S76" s="187">
        <f>R76*E73</f>
        <v>0</v>
      </c>
      <c r="T76" s="187"/>
    </row>
    <row r="77" spans="1:20" s="95" customFormat="1" ht="12" hidden="1" customHeight="1">
      <c r="A77" s="96"/>
      <c r="B77" s="180"/>
      <c r="C77" s="180"/>
      <c r="D77" s="181"/>
      <c r="E77" s="182"/>
      <c r="F77" s="183"/>
      <c r="G77" s="183"/>
      <c r="H77" s="183"/>
      <c r="I77" s="183"/>
      <c r="J77" s="184"/>
      <c r="K77" s="184"/>
      <c r="L77" s="184"/>
      <c r="M77" s="184"/>
      <c r="N77" s="184"/>
      <c r="O77" s="185"/>
      <c r="P77" s="183"/>
      <c r="Q77" s="181"/>
      <c r="R77" s="186"/>
      <c r="S77" s="187">
        <f>R77*E73</f>
        <v>0</v>
      </c>
      <c r="T77" s="187"/>
    </row>
    <row r="78" spans="1:20" s="95" customFormat="1" ht="12" hidden="1" customHeight="1">
      <c r="A78" s="96"/>
      <c r="B78" s="180"/>
      <c r="C78" s="180"/>
      <c r="D78" s="181"/>
      <c r="E78" s="182"/>
      <c r="F78" s="183"/>
      <c r="G78" s="183"/>
      <c r="H78" s="183"/>
      <c r="I78" s="183"/>
      <c r="J78" s="184"/>
      <c r="K78" s="184"/>
      <c r="L78" s="184"/>
      <c r="M78" s="184"/>
      <c r="N78" s="184"/>
      <c r="O78" s="185"/>
      <c r="P78" s="183"/>
      <c r="Q78" s="181"/>
      <c r="R78" s="186"/>
      <c r="S78" s="187">
        <f>R78*E73</f>
        <v>0</v>
      </c>
      <c r="T78" s="187"/>
    </row>
    <row r="79" spans="1:20" s="95" customFormat="1" ht="12" hidden="1" customHeight="1">
      <c r="A79" s="96"/>
      <c r="B79" s="180"/>
      <c r="C79" s="180"/>
      <c r="D79" s="181"/>
      <c r="E79" s="182"/>
      <c r="F79" s="183"/>
      <c r="G79" s="183"/>
      <c r="H79" s="183"/>
      <c r="I79" s="183"/>
      <c r="J79" s="184"/>
      <c r="K79" s="184"/>
      <c r="L79" s="184"/>
      <c r="M79" s="184"/>
      <c r="N79" s="184"/>
      <c r="O79" s="185"/>
      <c r="P79" s="183"/>
      <c r="Q79" s="181"/>
      <c r="R79" s="186"/>
      <c r="S79" s="187">
        <f>R79*E73</f>
        <v>0</v>
      </c>
      <c r="T79" s="187"/>
    </row>
    <row r="80" spans="1:20" s="95" customFormat="1" ht="12" hidden="1" customHeight="1">
      <c r="A80" s="96"/>
      <c r="B80" s="180"/>
      <c r="C80" s="180"/>
      <c r="D80" s="181"/>
      <c r="E80" s="182"/>
      <c r="F80" s="183"/>
      <c r="G80" s="183"/>
      <c r="H80" s="183"/>
      <c r="I80" s="183"/>
      <c r="J80" s="184"/>
      <c r="K80" s="184"/>
      <c r="L80" s="184"/>
      <c r="M80" s="184"/>
      <c r="N80" s="184"/>
      <c r="O80" s="185"/>
      <c r="P80" s="183"/>
      <c r="Q80" s="181"/>
      <c r="R80" s="186"/>
      <c r="S80" s="187">
        <f>R80*E73</f>
        <v>0</v>
      </c>
      <c r="T80" s="187"/>
    </row>
    <row r="81" spans="1:20" s="95" customFormat="1" hidden="1">
      <c r="A81" s="104"/>
      <c r="B81" s="180"/>
      <c r="C81" s="180"/>
      <c r="D81" s="181"/>
      <c r="E81" s="182"/>
      <c r="F81" s="183"/>
      <c r="G81" s="183"/>
      <c r="H81" s="183"/>
      <c r="I81" s="183"/>
      <c r="J81" s="184"/>
      <c r="K81" s="184"/>
      <c r="L81" s="184"/>
      <c r="M81" s="184"/>
      <c r="N81" s="184"/>
      <c r="O81" s="185"/>
      <c r="P81" s="183"/>
      <c r="Q81" s="181"/>
      <c r="R81" s="186"/>
      <c r="S81" s="187">
        <f>R81*E73</f>
        <v>0</v>
      </c>
      <c r="T81" s="187"/>
    </row>
    <row r="82" spans="1:20" s="95" customFormat="1" ht="28.5" customHeight="1">
      <c r="A82" s="83">
        <f>A73+1</f>
        <v>9</v>
      </c>
      <c r="B82" s="171" t="s">
        <v>43</v>
      </c>
      <c r="C82" s="172" t="s">
        <v>45</v>
      </c>
      <c r="D82" s="171" t="s">
        <v>33</v>
      </c>
      <c r="E82" s="173">
        <v>1</v>
      </c>
      <c r="F82" s="174">
        <v>3.8</v>
      </c>
      <c r="G82" s="120">
        <f>F82*E82</f>
        <v>3.8</v>
      </c>
      <c r="H82" s="121">
        <f>$H$9*F82</f>
        <v>5.5738601964182557</v>
      </c>
      <c r="I82" s="174">
        <v>0.08</v>
      </c>
      <c r="J82" s="121">
        <f>E82*I82</f>
        <v>0.08</v>
      </c>
      <c r="K82" s="121">
        <f>$K$9*I82</f>
        <v>0.24459839999999999</v>
      </c>
      <c r="L82" s="175">
        <f>(R82*T82+R83*T83+R84*T84+R85*T85+R86*T86+R87*T87+R88*T88+R89*T89+R90*T90)*L$9</f>
        <v>0</v>
      </c>
      <c r="M82" s="176">
        <f>H82+K82+L82</f>
        <v>5.8184585964182558</v>
      </c>
      <c r="N82" s="124">
        <f>M82*E82</f>
        <v>5.8184585964182558</v>
      </c>
      <c r="O82" s="125">
        <f>E82*L82</f>
        <v>0</v>
      </c>
      <c r="P82" s="177"/>
      <c r="Q82" s="171"/>
      <c r="R82" s="173"/>
      <c r="S82" s="178">
        <f>R82*E82</f>
        <v>0</v>
      </c>
      <c r="T82" s="188"/>
    </row>
    <row r="83" spans="1:20" s="95" customFormat="1" ht="12" hidden="1" customHeight="1">
      <c r="A83" s="96"/>
      <c r="B83" s="180"/>
      <c r="C83" s="180"/>
      <c r="D83" s="181"/>
      <c r="E83" s="182"/>
      <c r="F83" s="183"/>
      <c r="G83" s="183"/>
      <c r="H83" s="183"/>
      <c r="I83" s="183"/>
      <c r="J83" s="184"/>
      <c r="K83" s="184"/>
      <c r="L83" s="184"/>
      <c r="M83" s="184"/>
      <c r="N83" s="184"/>
      <c r="O83" s="185"/>
      <c r="P83" s="183"/>
      <c r="Q83" s="181"/>
      <c r="R83" s="186"/>
      <c r="S83" s="187">
        <f>R83*E82</f>
        <v>0</v>
      </c>
      <c r="T83" s="187"/>
    </row>
    <row r="84" spans="1:20" s="95" customFormat="1" ht="12" hidden="1" customHeight="1">
      <c r="A84" s="96"/>
      <c r="B84" s="180"/>
      <c r="C84" s="180"/>
      <c r="D84" s="181"/>
      <c r="E84" s="182"/>
      <c r="F84" s="183"/>
      <c r="G84" s="183"/>
      <c r="H84" s="183"/>
      <c r="I84" s="183"/>
      <c r="J84" s="184"/>
      <c r="K84" s="184"/>
      <c r="L84" s="184"/>
      <c r="M84" s="184"/>
      <c r="N84" s="184"/>
      <c r="O84" s="185"/>
      <c r="P84" s="183"/>
      <c r="Q84" s="181"/>
      <c r="R84" s="186"/>
      <c r="S84" s="187">
        <f>R84*E82</f>
        <v>0</v>
      </c>
      <c r="T84" s="187"/>
    </row>
    <row r="85" spans="1:20" s="95" customFormat="1" ht="12" hidden="1" customHeight="1">
      <c r="A85" s="96"/>
      <c r="B85" s="180"/>
      <c r="C85" s="180"/>
      <c r="D85" s="181"/>
      <c r="E85" s="182"/>
      <c r="F85" s="183"/>
      <c r="G85" s="183"/>
      <c r="H85" s="183"/>
      <c r="I85" s="183"/>
      <c r="J85" s="184"/>
      <c r="K85" s="184"/>
      <c r="L85" s="184"/>
      <c r="M85" s="184"/>
      <c r="N85" s="184"/>
      <c r="O85" s="185"/>
      <c r="P85" s="183"/>
      <c r="Q85" s="181"/>
      <c r="R85" s="186"/>
      <c r="S85" s="187">
        <f>R85*E82</f>
        <v>0</v>
      </c>
      <c r="T85" s="187"/>
    </row>
    <row r="86" spans="1:20" s="95" customFormat="1" ht="12" hidden="1" customHeight="1">
      <c r="A86" s="96"/>
      <c r="B86" s="180"/>
      <c r="C86" s="180"/>
      <c r="D86" s="181"/>
      <c r="E86" s="182"/>
      <c r="F86" s="183"/>
      <c r="G86" s="183"/>
      <c r="H86" s="183"/>
      <c r="I86" s="183"/>
      <c r="J86" s="184"/>
      <c r="K86" s="184"/>
      <c r="L86" s="184"/>
      <c r="M86" s="184"/>
      <c r="N86" s="184"/>
      <c r="O86" s="185"/>
      <c r="P86" s="183"/>
      <c r="Q86" s="181"/>
      <c r="R86" s="186"/>
      <c r="S86" s="187">
        <f>R86*E82</f>
        <v>0</v>
      </c>
      <c r="T86" s="187"/>
    </row>
    <row r="87" spans="1:20" s="95" customFormat="1" ht="12" hidden="1" customHeight="1">
      <c r="A87" s="96"/>
      <c r="B87" s="180"/>
      <c r="C87" s="180"/>
      <c r="D87" s="181"/>
      <c r="E87" s="182"/>
      <c r="F87" s="183"/>
      <c r="G87" s="183"/>
      <c r="H87" s="183"/>
      <c r="I87" s="183"/>
      <c r="J87" s="184"/>
      <c r="K87" s="184"/>
      <c r="L87" s="184"/>
      <c r="M87" s="184"/>
      <c r="N87" s="184"/>
      <c r="O87" s="185"/>
      <c r="P87" s="183"/>
      <c r="Q87" s="181"/>
      <c r="R87" s="186"/>
      <c r="S87" s="187">
        <f>R87*E82</f>
        <v>0</v>
      </c>
      <c r="T87" s="187"/>
    </row>
    <row r="88" spans="1:20" s="95" customFormat="1" ht="12" hidden="1" customHeight="1">
      <c r="A88" s="96"/>
      <c r="B88" s="180"/>
      <c r="C88" s="180"/>
      <c r="D88" s="181"/>
      <c r="E88" s="182"/>
      <c r="F88" s="183"/>
      <c r="G88" s="183"/>
      <c r="H88" s="183"/>
      <c r="I88" s="183"/>
      <c r="J88" s="184"/>
      <c r="K88" s="184"/>
      <c r="L88" s="184"/>
      <c r="M88" s="184"/>
      <c r="N88" s="184"/>
      <c r="O88" s="185"/>
      <c r="P88" s="183"/>
      <c r="Q88" s="181"/>
      <c r="R88" s="186"/>
      <c r="S88" s="187">
        <f>R88*E82</f>
        <v>0</v>
      </c>
      <c r="T88" s="187"/>
    </row>
    <row r="89" spans="1:20" s="95" customFormat="1" ht="12" hidden="1" customHeight="1">
      <c r="A89" s="96"/>
      <c r="B89" s="180"/>
      <c r="C89" s="180"/>
      <c r="D89" s="181"/>
      <c r="E89" s="182"/>
      <c r="F89" s="183"/>
      <c r="G89" s="183"/>
      <c r="H89" s="183"/>
      <c r="I89" s="183"/>
      <c r="J89" s="184"/>
      <c r="K89" s="184"/>
      <c r="L89" s="184"/>
      <c r="M89" s="184"/>
      <c r="N89" s="184"/>
      <c r="O89" s="185"/>
      <c r="P89" s="183"/>
      <c r="Q89" s="181"/>
      <c r="R89" s="186"/>
      <c r="S89" s="187">
        <f>R89*E82</f>
        <v>0</v>
      </c>
      <c r="T89" s="187"/>
    </row>
    <row r="90" spans="1:20" s="95" customFormat="1" hidden="1">
      <c r="A90" s="104"/>
      <c r="B90" s="180"/>
      <c r="C90" s="180"/>
      <c r="D90" s="181"/>
      <c r="E90" s="182"/>
      <c r="F90" s="183"/>
      <c r="G90" s="183"/>
      <c r="H90" s="183"/>
      <c r="I90" s="183"/>
      <c r="J90" s="184"/>
      <c r="K90" s="184"/>
      <c r="L90" s="184"/>
      <c r="M90" s="184"/>
      <c r="N90" s="184"/>
      <c r="O90" s="185"/>
      <c r="P90" s="183"/>
      <c r="Q90" s="181"/>
      <c r="R90" s="186"/>
      <c r="S90" s="187">
        <f>R90*E82</f>
        <v>0</v>
      </c>
      <c r="T90" s="187"/>
    </row>
    <row r="91" spans="1:20" s="95" customFormat="1" ht="28.5" customHeight="1">
      <c r="A91" s="83">
        <f>A82+1</f>
        <v>10</v>
      </c>
      <c r="B91" s="189" t="s">
        <v>43</v>
      </c>
      <c r="C91" s="172" t="s">
        <v>46</v>
      </c>
      <c r="D91" s="189" t="s">
        <v>33</v>
      </c>
      <c r="E91" s="190">
        <v>1</v>
      </c>
      <c r="F91" s="191">
        <v>3.8</v>
      </c>
      <c r="G91" s="192">
        <f>F91*E91</f>
        <v>3.8</v>
      </c>
      <c r="H91" s="193">
        <f>$H$9*F91</f>
        <v>5.5738601964182557</v>
      </c>
      <c r="I91" s="191">
        <v>0.08</v>
      </c>
      <c r="J91" s="193">
        <f>E91*I91</f>
        <v>0.08</v>
      </c>
      <c r="K91" s="193">
        <f>$K$9*I91</f>
        <v>0.24459839999999999</v>
      </c>
      <c r="L91" s="194">
        <f>(R91*T91+R92*T92+R93*T93+R94*T94+R95*T95+R96*T96+R97*T97+R98*T98+R99*T99)*L$9</f>
        <v>0</v>
      </c>
      <c r="M91" s="195">
        <f>H91+K91+L91</f>
        <v>5.8184585964182558</v>
      </c>
      <c r="N91" s="196">
        <f>M91*E91</f>
        <v>5.8184585964182558</v>
      </c>
      <c r="O91" s="197">
        <f>E91*L91</f>
        <v>0</v>
      </c>
      <c r="P91" s="177"/>
      <c r="Q91" s="189"/>
      <c r="R91" s="190"/>
      <c r="S91" s="198">
        <f>R91*E91</f>
        <v>0</v>
      </c>
      <c r="T91" s="199"/>
    </row>
    <row r="92" spans="1:20" s="95" customFormat="1" ht="12" hidden="1" customHeight="1">
      <c r="A92" s="96"/>
      <c r="B92" s="180"/>
      <c r="C92" s="180"/>
      <c r="D92" s="181"/>
      <c r="E92" s="182"/>
      <c r="F92" s="183"/>
      <c r="G92" s="183"/>
      <c r="H92" s="183"/>
      <c r="I92" s="183"/>
      <c r="J92" s="184"/>
      <c r="K92" s="184"/>
      <c r="L92" s="184"/>
      <c r="M92" s="184"/>
      <c r="N92" s="184"/>
      <c r="O92" s="185"/>
      <c r="P92" s="183"/>
      <c r="Q92" s="181"/>
      <c r="R92" s="186"/>
      <c r="S92" s="187">
        <f>R92*E91</f>
        <v>0</v>
      </c>
      <c r="T92" s="187"/>
    </row>
    <row r="93" spans="1:20" s="95" customFormat="1" ht="12" hidden="1" customHeight="1">
      <c r="A93" s="96"/>
      <c r="B93" s="180"/>
      <c r="C93" s="180"/>
      <c r="D93" s="181"/>
      <c r="E93" s="182"/>
      <c r="F93" s="183"/>
      <c r="G93" s="183"/>
      <c r="H93" s="183"/>
      <c r="I93" s="183"/>
      <c r="J93" s="184"/>
      <c r="K93" s="184"/>
      <c r="L93" s="184"/>
      <c r="M93" s="184"/>
      <c r="N93" s="184"/>
      <c r="O93" s="185"/>
      <c r="P93" s="183"/>
      <c r="Q93" s="181"/>
      <c r="R93" s="186"/>
      <c r="S93" s="187">
        <f>R93*E91</f>
        <v>0</v>
      </c>
      <c r="T93" s="187"/>
    </row>
    <row r="94" spans="1:20" s="95" customFormat="1" ht="12" hidden="1" customHeight="1">
      <c r="A94" s="96"/>
      <c r="B94" s="180"/>
      <c r="C94" s="180"/>
      <c r="D94" s="181"/>
      <c r="E94" s="182"/>
      <c r="F94" s="183"/>
      <c r="G94" s="183"/>
      <c r="H94" s="183"/>
      <c r="I94" s="183"/>
      <c r="J94" s="184"/>
      <c r="K94" s="184"/>
      <c r="L94" s="184"/>
      <c r="M94" s="184"/>
      <c r="N94" s="184"/>
      <c r="O94" s="185"/>
      <c r="P94" s="183"/>
      <c r="Q94" s="181"/>
      <c r="R94" s="186"/>
      <c r="S94" s="187">
        <f>R94*E91</f>
        <v>0</v>
      </c>
      <c r="T94" s="187"/>
    </row>
    <row r="95" spans="1:20" s="95" customFormat="1" ht="12" hidden="1" customHeight="1">
      <c r="A95" s="96"/>
      <c r="B95" s="180"/>
      <c r="C95" s="180"/>
      <c r="D95" s="181"/>
      <c r="E95" s="182"/>
      <c r="F95" s="183"/>
      <c r="G95" s="183"/>
      <c r="H95" s="183"/>
      <c r="I95" s="183"/>
      <c r="J95" s="184"/>
      <c r="K95" s="184"/>
      <c r="L95" s="184"/>
      <c r="M95" s="184"/>
      <c r="N95" s="184"/>
      <c r="O95" s="185"/>
      <c r="P95" s="183"/>
      <c r="Q95" s="181"/>
      <c r="R95" s="186"/>
      <c r="S95" s="187">
        <f>R95*E91</f>
        <v>0</v>
      </c>
      <c r="T95" s="187"/>
    </row>
    <row r="96" spans="1:20" s="95" customFormat="1" ht="12" hidden="1" customHeight="1">
      <c r="A96" s="96"/>
      <c r="B96" s="180"/>
      <c r="C96" s="180"/>
      <c r="D96" s="181"/>
      <c r="E96" s="182"/>
      <c r="F96" s="183"/>
      <c r="G96" s="183"/>
      <c r="H96" s="183"/>
      <c r="I96" s="183"/>
      <c r="J96" s="184"/>
      <c r="K96" s="184"/>
      <c r="L96" s="184"/>
      <c r="M96" s="184"/>
      <c r="N96" s="184"/>
      <c r="O96" s="185"/>
      <c r="P96" s="183"/>
      <c r="Q96" s="181"/>
      <c r="R96" s="186"/>
      <c r="S96" s="187">
        <f>R96*E91</f>
        <v>0</v>
      </c>
      <c r="T96" s="187"/>
    </row>
    <row r="97" spans="1:20" s="95" customFormat="1" ht="12" hidden="1" customHeight="1">
      <c r="A97" s="96"/>
      <c r="B97" s="180"/>
      <c r="C97" s="180"/>
      <c r="D97" s="181"/>
      <c r="E97" s="182"/>
      <c r="F97" s="183"/>
      <c r="G97" s="183"/>
      <c r="H97" s="183"/>
      <c r="I97" s="183"/>
      <c r="J97" s="184"/>
      <c r="K97" s="184"/>
      <c r="L97" s="184"/>
      <c r="M97" s="184"/>
      <c r="N97" s="184"/>
      <c r="O97" s="185"/>
      <c r="P97" s="183"/>
      <c r="Q97" s="181"/>
      <c r="R97" s="186"/>
      <c r="S97" s="187">
        <f>R97*E91</f>
        <v>0</v>
      </c>
      <c r="T97" s="187"/>
    </row>
    <row r="98" spans="1:20" s="95" customFormat="1" ht="12" hidden="1" customHeight="1">
      <c r="A98" s="96"/>
      <c r="B98" s="180"/>
      <c r="C98" s="180"/>
      <c r="D98" s="181"/>
      <c r="E98" s="182"/>
      <c r="F98" s="183"/>
      <c r="G98" s="183"/>
      <c r="H98" s="183"/>
      <c r="I98" s="183"/>
      <c r="J98" s="184"/>
      <c r="K98" s="184"/>
      <c r="L98" s="184"/>
      <c r="M98" s="184"/>
      <c r="N98" s="184"/>
      <c r="O98" s="185"/>
      <c r="P98" s="183"/>
      <c r="Q98" s="181"/>
      <c r="R98" s="186"/>
      <c r="S98" s="187">
        <f>R98*E91</f>
        <v>0</v>
      </c>
      <c r="T98" s="187"/>
    </row>
    <row r="99" spans="1:20" s="95" customFormat="1" hidden="1">
      <c r="A99" s="104"/>
      <c r="B99" s="180"/>
      <c r="C99" s="180"/>
      <c r="D99" s="181"/>
      <c r="E99" s="182"/>
      <c r="F99" s="183"/>
      <c r="G99" s="183"/>
      <c r="H99" s="183"/>
      <c r="I99" s="183"/>
      <c r="J99" s="184"/>
      <c r="K99" s="184"/>
      <c r="L99" s="184"/>
      <c r="M99" s="184"/>
      <c r="N99" s="184"/>
      <c r="O99" s="185"/>
      <c r="P99" s="183"/>
      <c r="Q99" s="181"/>
      <c r="R99" s="186"/>
      <c r="S99" s="187">
        <f>R99*E91</f>
        <v>0</v>
      </c>
      <c r="T99" s="187"/>
    </row>
    <row r="100" spans="1:20" s="95" customFormat="1" ht="28.5" customHeight="1">
      <c r="A100" s="83">
        <f>A91+1</f>
        <v>11</v>
      </c>
      <c r="B100" s="189" t="s">
        <v>43</v>
      </c>
      <c r="C100" s="172" t="s">
        <v>47</v>
      </c>
      <c r="D100" s="189" t="s">
        <v>33</v>
      </c>
      <c r="E100" s="190">
        <v>1</v>
      </c>
      <c r="F100" s="191">
        <v>3.8</v>
      </c>
      <c r="G100" s="192">
        <f>F100*E100</f>
        <v>3.8</v>
      </c>
      <c r="H100" s="193">
        <f>$H$9*F100</f>
        <v>5.5738601964182557</v>
      </c>
      <c r="I100" s="191">
        <v>0.08</v>
      </c>
      <c r="J100" s="193">
        <f>E100*I100</f>
        <v>0.08</v>
      </c>
      <c r="K100" s="193">
        <f>$K$9*I100</f>
        <v>0.24459839999999999</v>
      </c>
      <c r="L100" s="194">
        <f>(R100*T100+R101*T101+R102*T102+R103*T103+R104*T104+R105*T105+R106*T106+R107*T107+R108*T108)*L$9</f>
        <v>0</v>
      </c>
      <c r="M100" s="195">
        <f>H100+K100+L100</f>
        <v>5.8184585964182558</v>
      </c>
      <c r="N100" s="196">
        <f>M100*E100</f>
        <v>5.8184585964182558</v>
      </c>
      <c r="O100" s="197">
        <f>E100*L100</f>
        <v>0</v>
      </c>
      <c r="P100" s="177"/>
      <c r="Q100" s="189"/>
      <c r="R100" s="190"/>
      <c r="S100" s="198">
        <f>R100*E100</f>
        <v>0</v>
      </c>
      <c r="T100" s="199"/>
    </row>
    <row r="101" spans="1:20" s="95" customFormat="1" ht="12" hidden="1" customHeight="1">
      <c r="A101" s="96"/>
      <c r="B101" s="180"/>
      <c r="C101" s="180"/>
      <c r="D101" s="181"/>
      <c r="E101" s="182"/>
      <c r="F101" s="183"/>
      <c r="G101" s="183"/>
      <c r="H101" s="183"/>
      <c r="I101" s="183"/>
      <c r="J101" s="184"/>
      <c r="K101" s="184"/>
      <c r="L101" s="184"/>
      <c r="M101" s="184"/>
      <c r="N101" s="184"/>
      <c r="O101" s="185"/>
      <c r="P101" s="183"/>
      <c r="Q101" s="181"/>
      <c r="R101" s="186"/>
      <c r="S101" s="187">
        <f>R101*E100</f>
        <v>0</v>
      </c>
      <c r="T101" s="187"/>
    </row>
    <row r="102" spans="1:20" s="95" customFormat="1" ht="12" hidden="1" customHeight="1">
      <c r="A102" s="96"/>
      <c r="B102" s="180"/>
      <c r="C102" s="180"/>
      <c r="D102" s="181"/>
      <c r="E102" s="182"/>
      <c r="F102" s="183"/>
      <c r="G102" s="183"/>
      <c r="H102" s="183"/>
      <c r="I102" s="183"/>
      <c r="J102" s="184"/>
      <c r="K102" s="184"/>
      <c r="L102" s="184"/>
      <c r="M102" s="184"/>
      <c r="N102" s="184"/>
      <c r="O102" s="185"/>
      <c r="P102" s="183"/>
      <c r="Q102" s="181"/>
      <c r="R102" s="186"/>
      <c r="S102" s="187">
        <f>R102*E100</f>
        <v>0</v>
      </c>
      <c r="T102" s="187"/>
    </row>
    <row r="103" spans="1:20" s="95" customFormat="1" ht="12" hidden="1" customHeight="1">
      <c r="A103" s="96"/>
      <c r="B103" s="180"/>
      <c r="C103" s="180"/>
      <c r="D103" s="181"/>
      <c r="E103" s="182"/>
      <c r="F103" s="183"/>
      <c r="G103" s="183"/>
      <c r="H103" s="183"/>
      <c r="I103" s="183"/>
      <c r="J103" s="184"/>
      <c r="K103" s="184"/>
      <c r="L103" s="184"/>
      <c r="M103" s="184"/>
      <c r="N103" s="184"/>
      <c r="O103" s="185"/>
      <c r="P103" s="183"/>
      <c r="Q103" s="181"/>
      <c r="R103" s="186"/>
      <c r="S103" s="187">
        <f>R103*E100</f>
        <v>0</v>
      </c>
      <c r="T103" s="187"/>
    </row>
    <row r="104" spans="1:20" s="95" customFormat="1" ht="12" hidden="1" customHeight="1">
      <c r="A104" s="96"/>
      <c r="B104" s="180"/>
      <c r="C104" s="180"/>
      <c r="D104" s="181"/>
      <c r="E104" s="182"/>
      <c r="F104" s="183"/>
      <c r="G104" s="183"/>
      <c r="H104" s="183"/>
      <c r="I104" s="183"/>
      <c r="J104" s="184"/>
      <c r="K104" s="184"/>
      <c r="L104" s="184"/>
      <c r="M104" s="184"/>
      <c r="N104" s="184"/>
      <c r="O104" s="185"/>
      <c r="P104" s="183"/>
      <c r="Q104" s="181"/>
      <c r="R104" s="186"/>
      <c r="S104" s="187">
        <f>R104*E100</f>
        <v>0</v>
      </c>
      <c r="T104" s="187"/>
    </row>
    <row r="105" spans="1:20" s="95" customFormat="1" ht="12" hidden="1" customHeight="1">
      <c r="A105" s="96"/>
      <c r="B105" s="180"/>
      <c r="C105" s="180"/>
      <c r="D105" s="181"/>
      <c r="E105" s="182"/>
      <c r="F105" s="183"/>
      <c r="G105" s="183"/>
      <c r="H105" s="183"/>
      <c r="I105" s="183"/>
      <c r="J105" s="184"/>
      <c r="K105" s="184"/>
      <c r="L105" s="184"/>
      <c r="M105" s="184"/>
      <c r="N105" s="184"/>
      <c r="O105" s="185"/>
      <c r="P105" s="183"/>
      <c r="Q105" s="181"/>
      <c r="R105" s="186"/>
      <c r="S105" s="187">
        <f>R105*E100</f>
        <v>0</v>
      </c>
      <c r="T105" s="187"/>
    </row>
    <row r="106" spans="1:20" s="95" customFormat="1" ht="12" hidden="1" customHeight="1">
      <c r="A106" s="96"/>
      <c r="B106" s="180"/>
      <c r="C106" s="180"/>
      <c r="D106" s="181"/>
      <c r="E106" s="182"/>
      <c r="F106" s="183"/>
      <c r="G106" s="183"/>
      <c r="H106" s="183"/>
      <c r="I106" s="183"/>
      <c r="J106" s="184"/>
      <c r="K106" s="184"/>
      <c r="L106" s="184"/>
      <c r="M106" s="184"/>
      <c r="N106" s="184"/>
      <c r="O106" s="185"/>
      <c r="P106" s="183"/>
      <c r="Q106" s="181"/>
      <c r="R106" s="186"/>
      <c r="S106" s="187">
        <f>R106*E100</f>
        <v>0</v>
      </c>
      <c r="T106" s="187"/>
    </row>
    <row r="107" spans="1:20" s="95" customFormat="1" ht="12" hidden="1" customHeight="1">
      <c r="A107" s="96"/>
      <c r="B107" s="180"/>
      <c r="C107" s="180"/>
      <c r="D107" s="181"/>
      <c r="E107" s="182"/>
      <c r="F107" s="183"/>
      <c r="G107" s="183"/>
      <c r="H107" s="183"/>
      <c r="I107" s="183"/>
      <c r="J107" s="184"/>
      <c r="K107" s="184"/>
      <c r="L107" s="184"/>
      <c r="M107" s="184"/>
      <c r="N107" s="184"/>
      <c r="O107" s="185"/>
      <c r="P107" s="183"/>
      <c r="Q107" s="181"/>
      <c r="R107" s="186"/>
      <c r="S107" s="187">
        <f>R107*E100</f>
        <v>0</v>
      </c>
      <c r="T107" s="187"/>
    </row>
    <row r="108" spans="1:20" s="95" customFormat="1" hidden="1">
      <c r="A108" s="104"/>
      <c r="B108" s="180"/>
      <c r="C108" s="180"/>
      <c r="D108" s="181"/>
      <c r="E108" s="182"/>
      <c r="F108" s="183"/>
      <c r="G108" s="183"/>
      <c r="H108" s="183"/>
      <c r="I108" s="183"/>
      <c r="J108" s="184"/>
      <c r="K108" s="184"/>
      <c r="L108" s="184"/>
      <c r="M108" s="184"/>
      <c r="N108" s="184"/>
      <c r="O108" s="185"/>
      <c r="P108" s="183"/>
      <c r="Q108" s="181"/>
      <c r="R108" s="186"/>
      <c r="S108" s="187">
        <f>R108*E100</f>
        <v>0</v>
      </c>
      <c r="T108" s="187"/>
    </row>
    <row r="109" spans="1:20" s="95" customFormat="1" ht="28.5" customHeight="1">
      <c r="A109" s="83">
        <f>A100+1</f>
        <v>12</v>
      </c>
      <c r="B109" s="171" t="s">
        <v>43</v>
      </c>
      <c r="C109" s="172" t="s">
        <v>48</v>
      </c>
      <c r="D109" s="171" t="s">
        <v>33</v>
      </c>
      <c r="E109" s="173">
        <v>1</v>
      </c>
      <c r="F109" s="174">
        <v>3.8</v>
      </c>
      <c r="G109" s="120">
        <f>F109*E109</f>
        <v>3.8</v>
      </c>
      <c r="H109" s="121">
        <f>$H$9*F109</f>
        <v>5.5738601964182557</v>
      </c>
      <c r="I109" s="174">
        <v>0.08</v>
      </c>
      <c r="J109" s="121">
        <f>E109*I109</f>
        <v>0.08</v>
      </c>
      <c r="K109" s="121">
        <f>$K$9*I109</f>
        <v>0.24459839999999999</v>
      </c>
      <c r="L109" s="175">
        <f>(R109*T109+R110*T110+R111*T111+R112*T112+R113*T113+R114*T114+R115*T115+R116*T116+R117*T117)*L$9</f>
        <v>0</v>
      </c>
      <c r="M109" s="176">
        <f>H109+K109+L109</f>
        <v>5.8184585964182558</v>
      </c>
      <c r="N109" s="124">
        <f>M109*E109</f>
        <v>5.8184585964182558</v>
      </c>
      <c r="O109" s="125">
        <f>E109*L109</f>
        <v>0</v>
      </c>
      <c r="P109" s="177"/>
      <c r="Q109" s="171"/>
      <c r="R109" s="173"/>
      <c r="S109" s="178">
        <f>R109*E109</f>
        <v>0</v>
      </c>
      <c r="T109" s="188"/>
    </row>
    <row r="110" spans="1:20" s="95" customFormat="1" ht="12" hidden="1" customHeight="1">
      <c r="A110" s="96"/>
      <c r="B110" s="180"/>
      <c r="C110" s="180"/>
      <c r="D110" s="181"/>
      <c r="E110" s="182"/>
      <c r="F110" s="183"/>
      <c r="G110" s="183"/>
      <c r="H110" s="183"/>
      <c r="I110" s="183"/>
      <c r="J110" s="184"/>
      <c r="K110" s="184"/>
      <c r="L110" s="184"/>
      <c r="M110" s="184"/>
      <c r="N110" s="184"/>
      <c r="O110" s="185"/>
      <c r="P110" s="183"/>
      <c r="Q110" s="181"/>
      <c r="R110" s="186"/>
      <c r="S110" s="187">
        <f>R110*E109</f>
        <v>0</v>
      </c>
      <c r="T110" s="187"/>
    </row>
    <row r="111" spans="1:20" s="95" customFormat="1" ht="12" hidden="1" customHeight="1">
      <c r="A111" s="96"/>
      <c r="B111" s="180"/>
      <c r="C111" s="180"/>
      <c r="D111" s="181"/>
      <c r="E111" s="182"/>
      <c r="F111" s="183"/>
      <c r="G111" s="183"/>
      <c r="H111" s="184">
        <f>SUM(H109:H110)</f>
        <v>5.5738601964182557</v>
      </c>
      <c r="I111" s="183"/>
      <c r="J111" s="184"/>
      <c r="K111" s="184"/>
      <c r="L111" s="184"/>
      <c r="M111" s="184"/>
      <c r="N111" s="184"/>
      <c r="O111" s="185"/>
      <c r="P111" s="183"/>
      <c r="Q111" s="181"/>
      <c r="R111" s="186"/>
      <c r="S111" s="187">
        <f>R111*E109</f>
        <v>0</v>
      </c>
      <c r="T111" s="187"/>
    </row>
    <row r="112" spans="1:20" s="95" customFormat="1" ht="12" hidden="1" customHeight="1">
      <c r="A112" s="96"/>
      <c r="B112" s="180"/>
      <c r="C112" s="180"/>
      <c r="D112" s="181"/>
      <c r="E112" s="182"/>
      <c r="F112" s="183"/>
      <c r="G112" s="183"/>
      <c r="H112" s="183"/>
      <c r="I112" s="183"/>
      <c r="J112" s="184"/>
      <c r="K112" s="184"/>
      <c r="L112" s="184"/>
      <c r="M112" s="184"/>
      <c r="N112" s="184"/>
      <c r="O112" s="185"/>
      <c r="P112" s="183"/>
      <c r="Q112" s="181"/>
      <c r="R112" s="186"/>
      <c r="S112" s="187">
        <f>R112*E109</f>
        <v>0</v>
      </c>
      <c r="T112" s="187"/>
    </row>
    <row r="113" spans="1:20" s="95" customFormat="1" ht="12" hidden="1" customHeight="1">
      <c r="A113" s="96"/>
      <c r="B113" s="180"/>
      <c r="C113" s="180"/>
      <c r="D113" s="181"/>
      <c r="E113" s="182"/>
      <c r="F113" s="183"/>
      <c r="G113" s="183"/>
      <c r="H113" s="183"/>
      <c r="I113" s="183"/>
      <c r="J113" s="184"/>
      <c r="K113" s="184"/>
      <c r="L113" s="184"/>
      <c r="M113" s="184"/>
      <c r="N113" s="184"/>
      <c r="O113" s="185"/>
      <c r="P113" s="183"/>
      <c r="Q113" s="181"/>
      <c r="R113" s="186"/>
      <c r="S113" s="187">
        <f>R113*E109</f>
        <v>0</v>
      </c>
      <c r="T113" s="187"/>
    </row>
    <row r="114" spans="1:20" s="95" customFormat="1" ht="12" hidden="1" customHeight="1">
      <c r="A114" s="96"/>
      <c r="B114" s="180"/>
      <c r="C114" s="180"/>
      <c r="D114" s="181"/>
      <c r="E114" s="182"/>
      <c r="F114" s="183"/>
      <c r="G114" s="183"/>
      <c r="H114" s="183"/>
      <c r="I114" s="183"/>
      <c r="J114" s="184"/>
      <c r="K114" s="184"/>
      <c r="L114" s="184"/>
      <c r="M114" s="184"/>
      <c r="N114" s="184"/>
      <c r="O114" s="185"/>
      <c r="P114" s="183"/>
      <c r="Q114" s="181"/>
      <c r="R114" s="186"/>
      <c r="S114" s="187">
        <f>R114*E109</f>
        <v>0</v>
      </c>
      <c r="T114" s="187"/>
    </row>
    <row r="115" spans="1:20" s="95" customFormat="1" ht="12" hidden="1" customHeight="1">
      <c r="A115" s="96"/>
      <c r="B115" s="180"/>
      <c r="C115" s="180"/>
      <c r="D115" s="181"/>
      <c r="E115" s="182"/>
      <c r="F115" s="183"/>
      <c r="G115" s="183"/>
      <c r="H115" s="183"/>
      <c r="I115" s="183"/>
      <c r="J115" s="184"/>
      <c r="K115" s="184"/>
      <c r="L115" s="184"/>
      <c r="M115" s="184"/>
      <c r="N115" s="184"/>
      <c r="O115" s="185"/>
      <c r="P115" s="183"/>
      <c r="Q115" s="181"/>
      <c r="R115" s="186"/>
      <c r="S115" s="187">
        <f>R115*E109</f>
        <v>0</v>
      </c>
      <c r="T115" s="187"/>
    </row>
    <row r="116" spans="1:20" s="95" customFormat="1" ht="12" hidden="1" customHeight="1">
      <c r="A116" s="96"/>
      <c r="B116" s="180"/>
      <c r="C116" s="180"/>
      <c r="D116" s="181"/>
      <c r="E116" s="182"/>
      <c r="F116" s="183"/>
      <c r="G116" s="183"/>
      <c r="H116" s="183"/>
      <c r="I116" s="183"/>
      <c r="J116" s="184"/>
      <c r="K116" s="184"/>
      <c r="L116" s="184"/>
      <c r="M116" s="184"/>
      <c r="N116" s="184"/>
      <c r="O116" s="185"/>
      <c r="P116" s="183"/>
      <c r="Q116" s="181"/>
      <c r="R116" s="186"/>
      <c r="S116" s="187">
        <f>R116*E109</f>
        <v>0</v>
      </c>
      <c r="T116" s="187"/>
    </row>
    <row r="117" spans="1:20" s="95" customFormat="1" hidden="1">
      <c r="A117" s="104"/>
      <c r="B117" s="180"/>
      <c r="C117" s="180"/>
      <c r="D117" s="181"/>
      <c r="E117" s="182"/>
      <c r="F117" s="183"/>
      <c r="G117" s="183"/>
      <c r="H117" s="183"/>
      <c r="I117" s="183"/>
      <c r="J117" s="184"/>
      <c r="K117" s="184"/>
      <c r="L117" s="184"/>
      <c r="M117" s="184"/>
      <c r="N117" s="184"/>
      <c r="O117" s="185"/>
      <c r="P117" s="183"/>
      <c r="Q117" s="181"/>
      <c r="R117" s="186"/>
      <c r="S117" s="187">
        <f>R117*E109</f>
        <v>0</v>
      </c>
      <c r="T117" s="187"/>
    </row>
    <row r="118" spans="1:20" s="95" customFormat="1" ht="28.5" customHeight="1">
      <c r="A118" s="83">
        <f>A109+1</f>
        <v>13</v>
      </c>
      <c r="B118" s="171" t="s">
        <v>43</v>
      </c>
      <c r="C118" s="172" t="s">
        <v>49</v>
      </c>
      <c r="D118" s="171" t="s">
        <v>33</v>
      </c>
      <c r="E118" s="173">
        <v>1</v>
      </c>
      <c r="F118" s="174">
        <v>3.8</v>
      </c>
      <c r="G118" s="120">
        <f>F118*E118</f>
        <v>3.8</v>
      </c>
      <c r="H118" s="121">
        <f>$H$9*F118</f>
        <v>5.5738601964182557</v>
      </c>
      <c r="I118" s="174">
        <v>0.08</v>
      </c>
      <c r="J118" s="121">
        <f>E118*I118</f>
        <v>0.08</v>
      </c>
      <c r="K118" s="121">
        <f>$K$9*I118</f>
        <v>0.24459839999999999</v>
      </c>
      <c r="L118" s="175">
        <f>(R118*T118+R119*T119+R120*T120+R121*T121+R122*T122+R123*T123+R124*T124+R125*T125+R126*T126)*L$9</f>
        <v>0</v>
      </c>
      <c r="M118" s="176">
        <f>H118+K118+L118</f>
        <v>5.8184585964182558</v>
      </c>
      <c r="N118" s="124">
        <f>M118*E118</f>
        <v>5.8184585964182558</v>
      </c>
      <c r="O118" s="125">
        <f>E118*L118</f>
        <v>0</v>
      </c>
      <c r="P118" s="177"/>
      <c r="Q118" s="171"/>
      <c r="R118" s="173"/>
      <c r="S118" s="178">
        <f>R118*E118</f>
        <v>0</v>
      </c>
      <c r="T118" s="188"/>
    </row>
    <row r="119" spans="1:20" s="95" customFormat="1" ht="12" hidden="1" customHeight="1">
      <c r="A119" s="96"/>
      <c r="B119" s="180"/>
      <c r="C119" s="180"/>
      <c r="D119" s="181"/>
      <c r="E119" s="182"/>
      <c r="F119" s="183"/>
      <c r="G119" s="183"/>
      <c r="H119" s="183"/>
      <c r="I119" s="183"/>
      <c r="J119" s="184"/>
      <c r="K119" s="184"/>
      <c r="L119" s="184"/>
      <c r="M119" s="184"/>
      <c r="N119" s="184"/>
      <c r="O119" s="185"/>
      <c r="P119" s="183"/>
      <c r="Q119" s="181"/>
      <c r="R119" s="186"/>
      <c r="S119" s="187">
        <f>R119*E118</f>
        <v>0</v>
      </c>
      <c r="T119" s="187"/>
    </row>
    <row r="120" spans="1:20" s="95" customFormat="1" ht="12" hidden="1" customHeight="1">
      <c r="A120" s="96"/>
      <c r="B120" s="180"/>
      <c r="C120" s="180"/>
      <c r="D120" s="181"/>
      <c r="E120" s="182"/>
      <c r="F120" s="183"/>
      <c r="G120" s="183"/>
      <c r="H120" s="183"/>
      <c r="I120" s="183"/>
      <c r="J120" s="184"/>
      <c r="K120" s="184"/>
      <c r="L120" s="184"/>
      <c r="M120" s="184"/>
      <c r="N120" s="184"/>
      <c r="O120" s="185"/>
      <c r="P120" s="183"/>
      <c r="Q120" s="181"/>
      <c r="R120" s="186"/>
      <c r="S120" s="187">
        <f>R120*E118</f>
        <v>0</v>
      </c>
      <c r="T120" s="187"/>
    </row>
    <row r="121" spans="1:20" s="95" customFormat="1" ht="12" hidden="1" customHeight="1">
      <c r="A121" s="96"/>
      <c r="B121" s="180"/>
      <c r="C121" s="180"/>
      <c r="D121" s="181"/>
      <c r="E121" s="182"/>
      <c r="F121" s="183"/>
      <c r="G121" s="183"/>
      <c r="H121" s="183"/>
      <c r="I121" s="183"/>
      <c r="J121" s="184"/>
      <c r="K121" s="184"/>
      <c r="L121" s="184"/>
      <c r="M121" s="184"/>
      <c r="N121" s="184"/>
      <c r="O121" s="185"/>
      <c r="P121" s="183"/>
      <c r="Q121" s="181"/>
      <c r="R121" s="186"/>
      <c r="S121" s="187">
        <f>R121*E118</f>
        <v>0</v>
      </c>
      <c r="T121" s="187"/>
    </row>
    <row r="122" spans="1:20" s="95" customFormat="1" ht="12" hidden="1" customHeight="1">
      <c r="A122" s="96"/>
      <c r="B122" s="180"/>
      <c r="C122" s="180"/>
      <c r="D122" s="181"/>
      <c r="E122" s="182"/>
      <c r="F122" s="183"/>
      <c r="G122" s="183"/>
      <c r="H122" s="183"/>
      <c r="I122" s="183"/>
      <c r="J122" s="184"/>
      <c r="K122" s="184"/>
      <c r="L122" s="184"/>
      <c r="M122" s="184"/>
      <c r="N122" s="184"/>
      <c r="O122" s="185"/>
      <c r="P122" s="183"/>
      <c r="Q122" s="181"/>
      <c r="R122" s="186"/>
      <c r="S122" s="187">
        <f>R122*E118</f>
        <v>0</v>
      </c>
      <c r="T122" s="187"/>
    </row>
    <row r="123" spans="1:20" s="95" customFormat="1" ht="12" hidden="1" customHeight="1">
      <c r="A123" s="96"/>
      <c r="B123" s="180"/>
      <c r="C123" s="180"/>
      <c r="D123" s="181"/>
      <c r="E123" s="182"/>
      <c r="F123" s="183"/>
      <c r="G123" s="183"/>
      <c r="H123" s="183"/>
      <c r="I123" s="183"/>
      <c r="J123" s="184"/>
      <c r="K123" s="184"/>
      <c r="L123" s="184"/>
      <c r="M123" s="184"/>
      <c r="N123" s="184"/>
      <c r="O123" s="185"/>
      <c r="P123" s="183"/>
      <c r="Q123" s="181"/>
      <c r="R123" s="186"/>
      <c r="S123" s="187">
        <f>R123*E118</f>
        <v>0</v>
      </c>
      <c r="T123" s="187"/>
    </row>
    <row r="124" spans="1:20" s="95" customFormat="1" ht="12" hidden="1" customHeight="1">
      <c r="A124" s="96"/>
      <c r="B124" s="180"/>
      <c r="C124" s="180"/>
      <c r="D124" s="181"/>
      <c r="E124" s="182"/>
      <c r="F124" s="183"/>
      <c r="G124" s="183"/>
      <c r="H124" s="183"/>
      <c r="I124" s="183"/>
      <c r="J124" s="184"/>
      <c r="K124" s="184"/>
      <c r="L124" s="184"/>
      <c r="M124" s="184"/>
      <c r="N124" s="184"/>
      <c r="O124" s="185"/>
      <c r="P124" s="183"/>
      <c r="Q124" s="181"/>
      <c r="R124" s="186"/>
      <c r="S124" s="187">
        <f>R124*E118</f>
        <v>0</v>
      </c>
      <c r="T124" s="187"/>
    </row>
    <row r="125" spans="1:20" s="95" customFormat="1" ht="12" hidden="1" customHeight="1">
      <c r="A125" s="96"/>
      <c r="B125" s="180"/>
      <c r="C125" s="180"/>
      <c r="D125" s="181"/>
      <c r="E125" s="182"/>
      <c r="F125" s="183"/>
      <c r="G125" s="183"/>
      <c r="H125" s="183"/>
      <c r="I125" s="183"/>
      <c r="J125" s="184"/>
      <c r="K125" s="184"/>
      <c r="L125" s="184"/>
      <c r="M125" s="184"/>
      <c r="N125" s="184"/>
      <c r="O125" s="185"/>
      <c r="P125" s="183"/>
      <c r="Q125" s="181"/>
      <c r="R125" s="186"/>
      <c r="S125" s="187">
        <f>R125*E118</f>
        <v>0</v>
      </c>
      <c r="T125" s="187"/>
    </row>
    <row r="126" spans="1:20" s="95" customFormat="1" hidden="1">
      <c r="A126" s="104"/>
      <c r="B126" s="180"/>
      <c r="C126" s="180"/>
      <c r="D126" s="181"/>
      <c r="E126" s="182"/>
      <c r="F126" s="183"/>
      <c r="G126" s="183"/>
      <c r="H126" s="183"/>
      <c r="I126" s="183"/>
      <c r="J126" s="184"/>
      <c r="K126" s="184"/>
      <c r="L126" s="184"/>
      <c r="M126" s="184"/>
      <c r="N126" s="184"/>
      <c r="O126" s="185"/>
      <c r="P126" s="183"/>
      <c r="Q126" s="181"/>
      <c r="R126" s="186"/>
      <c r="S126" s="187">
        <f>R126*E118</f>
        <v>0</v>
      </c>
      <c r="T126" s="187"/>
    </row>
    <row r="127" spans="1:20" s="95" customFormat="1" ht="18" customHeight="1">
      <c r="A127" s="83">
        <f>A118+1</f>
        <v>14</v>
      </c>
      <c r="B127" s="189" t="s">
        <v>50</v>
      </c>
      <c r="C127" s="172" t="s">
        <v>51</v>
      </c>
      <c r="D127" s="189" t="s">
        <v>33</v>
      </c>
      <c r="E127" s="190">
        <v>1</v>
      </c>
      <c r="F127" s="191">
        <v>3.8</v>
      </c>
      <c r="G127" s="192">
        <f>F127*E127</f>
        <v>3.8</v>
      </c>
      <c r="H127" s="193">
        <f>$H$9*F127</f>
        <v>5.5738601964182557</v>
      </c>
      <c r="I127" s="191">
        <v>0.08</v>
      </c>
      <c r="J127" s="193">
        <f>E127*I127</f>
        <v>0.08</v>
      </c>
      <c r="K127" s="193">
        <f>$K$9*I127</f>
        <v>0.24459839999999999</v>
      </c>
      <c r="L127" s="194">
        <f>(R127*T127+R128*T128+R129*T129+R130*T130+R131*T131+R132*T132+R133*T133+R134*T134+R135*T135)*L$9</f>
        <v>0</v>
      </c>
      <c r="M127" s="195">
        <f>H127+K127+L127</f>
        <v>5.8184585964182558</v>
      </c>
      <c r="N127" s="196">
        <f>M127*E127</f>
        <v>5.8184585964182558</v>
      </c>
      <c r="O127" s="197">
        <f>E127*L127</f>
        <v>0</v>
      </c>
      <c r="P127" s="177"/>
      <c r="Q127" s="189"/>
      <c r="R127" s="190"/>
      <c r="S127" s="198">
        <f>R127*E127</f>
        <v>0</v>
      </c>
      <c r="T127" s="199"/>
    </row>
    <row r="128" spans="1:20" s="95" customFormat="1" ht="12" hidden="1" customHeight="1">
      <c r="A128" s="96"/>
      <c r="B128" s="180"/>
      <c r="C128" s="180"/>
      <c r="D128" s="181"/>
      <c r="E128" s="182"/>
      <c r="F128" s="183"/>
      <c r="G128" s="183"/>
      <c r="H128" s="183"/>
      <c r="I128" s="183"/>
      <c r="J128" s="184"/>
      <c r="K128" s="184"/>
      <c r="L128" s="184"/>
      <c r="M128" s="184"/>
      <c r="N128" s="184"/>
      <c r="O128" s="185"/>
      <c r="P128" s="183"/>
      <c r="Q128" s="181"/>
      <c r="R128" s="186"/>
      <c r="S128" s="187">
        <f>R128*E127</f>
        <v>0</v>
      </c>
      <c r="T128" s="187"/>
    </row>
    <row r="129" spans="1:20" s="95" customFormat="1" ht="12" hidden="1" customHeight="1">
      <c r="A129" s="96"/>
      <c r="B129" s="180"/>
      <c r="C129" s="180"/>
      <c r="D129" s="181"/>
      <c r="E129" s="182"/>
      <c r="F129" s="183"/>
      <c r="G129" s="183"/>
      <c r="H129" s="183"/>
      <c r="I129" s="183"/>
      <c r="J129" s="184"/>
      <c r="K129" s="184"/>
      <c r="L129" s="184"/>
      <c r="M129" s="184"/>
      <c r="N129" s="184"/>
      <c r="O129" s="185"/>
      <c r="P129" s="183"/>
      <c r="Q129" s="181"/>
      <c r="R129" s="186"/>
      <c r="S129" s="187">
        <f>R129*E127</f>
        <v>0</v>
      </c>
      <c r="T129" s="187"/>
    </row>
    <row r="130" spans="1:20" s="95" customFormat="1" ht="12" hidden="1" customHeight="1">
      <c r="A130" s="96"/>
      <c r="B130" s="180"/>
      <c r="C130" s="180"/>
      <c r="D130" s="181"/>
      <c r="E130" s="182"/>
      <c r="F130" s="183"/>
      <c r="G130" s="183"/>
      <c r="H130" s="183"/>
      <c r="I130" s="183"/>
      <c r="J130" s="184"/>
      <c r="K130" s="184"/>
      <c r="L130" s="184"/>
      <c r="M130" s="184"/>
      <c r="N130" s="184"/>
      <c r="O130" s="185"/>
      <c r="P130" s="183"/>
      <c r="Q130" s="181"/>
      <c r="R130" s="186"/>
      <c r="S130" s="187">
        <f>R130*E127</f>
        <v>0</v>
      </c>
      <c r="T130" s="187"/>
    </row>
    <row r="131" spans="1:20" s="95" customFormat="1" ht="12" hidden="1" customHeight="1">
      <c r="A131" s="96"/>
      <c r="B131" s="180"/>
      <c r="C131" s="180"/>
      <c r="D131" s="181"/>
      <c r="E131" s="182"/>
      <c r="F131" s="183"/>
      <c r="G131" s="183"/>
      <c r="H131" s="183"/>
      <c r="I131" s="183"/>
      <c r="J131" s="184"/>
      <c r="K131" s="184"/>
      <c r="L131" s="184"/>
      <c r="M131" s="184"/>
      <c r="N131" s="184"/>
      <c r="O131" s="185"/>
      <c r="P131" s="183"/>
      <c r="Q131" s="181"/>
      <c r="R131" s="186"/>
      <c r="S131" s="187">
        <f>R131*E127</f>
        <v>0</v>
      </c>
      <c r="T131" s="187"/>
    </row>
    <row r="132" spans="1:20" s="95" customFormat="1" ht="12" hidden="1" customHeight="1">
      <c r="A132" s="96"/>
      <c r="B132" s="180"/>
      <c r="C132" s="180"/>
      <c r="D132" s="181"/>
      <c r="E132" s="182"/>
      <c r="F132" s="183"/>
      <c r="G132" s="183"/>
      <c r="H132" s="183"/>
      <c r="I132" s="183"/>
      <c r="J132" s="184"/>
      <c r="K132" s="184"/>
      <c r="L132" s="184"/>
      <c r="M132" s="184"/>
      <c r="N132" s="184"/>
      <c r="O132" s="185"/>
      <c r="P132" s="183"/>
      <c r="Q132" s="181"/>
      <c r="R132" s="186"/>
      <c r="S132" s="187">
        <f>R132*E127</f>
        <v>0</v>
      </c>
      <c r="T132" s="187"/>
    </row>
    <row r="133" spans="1:20" s="95" customFormat="1" ht="12" hidden="1" customHeight="1">
      <c r="A133" s="96"/>
      <c r="B133" s="180"/>
      <c r="C133" s="180"/>
      <c r="D133" s="181"/>
      <c r="E133" s="182"/>
      <c r="F133" s="183"/>
      <c r="G133" s="183"/>
      <c r="H133" s="183"/>
      <c r="I133" s="183"/>
      <c r="J133" s="184"/>
      <c r="K133" s="184"/>
      <c r="L133" s="184"/>
      <c r="M133" s="184"/>
      <c r="N133" s="184"/>
      <c r="O133" s="185"/>
      <c r="P133" s="183"/>
      <c r="Q133" s="181"/>
      <c r="R133" s="186"/>
      <c r="S133" s="187">
        <f>R133*E127</f>
        <v>0</v>
      </c>
      <c r="T133" s="187"/>
    </row>
    <row r="134" spans="1:20" s="95" customFormat="1" ht="12" hidden="1" customHeight="1">
      <c r="A134" s="96"/>
      <c r="B134" s="180"/>
      <c r="C134" s="180"/>
      <c r="D134" s="181"/>
      <c r="E134" s="182"/>
      <c r="F134" s="183"/>
      <c r="G134" s="183"/>
      <c r="H134" s="183"/>
      <c r="I134" s="183"/>
      <c r="J134" s="184"/>
      <c r="K134" s="184"/>
      <c r="L134" s="184"/>
      <c r="M134" s="184"/>
      <c r="N134" s="184"/>
      <c r="O134" s="185"/>
      <c r="P134" s="183"/>
      <c r="Q134" s="181"/>
      <c r="R134" s="186"/>
      <c r="S134" s="187">
        <f>R134*E127</f>
        <v>0</v>
      </c>
      <c r="T134" s="187"/>
    </row>
    <row r="135" spans="1:20" s="95" customFormat="1" hidden="1">
      <c r="A135" s="104"/>
      <c r="B135" s="180"/>
      <c r="C135" s="180"/>
      <c r="D135" s="181"/>
      <c r="E135" s="182"/>
      <c r="F135" s="183"/>
      <c r="G135" s="183"/>
      <c r="H135" s="183"/>
      <c r="I135" s="183"/>
      <c r="J135" s="184"/>
      <c r="K135" s="184"/>
      <c r="L135" s="184"/>
      <c r="M135" s="184"/>
      <c r="N135" s="184"/>
      <c r="O135" s="185"/>
      <c r="P135" s="183"/>
      <c r="Q135" s="181"/>
      <c r="R135" s="186"/>
      <c r="S135" s="187">
        <f>R135*E127</f>
        <v>0</v>
      </c>
      <c r="T135" s="187"/>
    </row>
    <row r="136" spans="1:20" s="95" customFormat="1" ht="20.25" customHeight="1">
      <c r="A136" s="83">
        <f>A127+1</f>
        <v>15</v>
      </c>
      <c r="B136" s="171" t="s">
        <v>50</v>
      </c>
      <c r="C136" s="172" t="s">
        <v>52</v>
      </c>
      <c r="D136" s="171" t="s">
        <v>33</v>
      </c>
      <c r="E136" s="173">
        <v>1</v>
      </c>
      <c r="F136" s="174">
        <v>3.8</v>
      </c>
      <c r="G136" s="120">
        <f>F136*E136</f>
        <v>3.8</v>
      </c>
      <c r="H136" s="121">
        <f>$H$9*F136</f>
        <v>5.5738601964182557</v>
      </c>
      <c r="I136" s="174">
        <v>0.08</v>
      </c>
      <c r="J136" s="121">
        <f>E136*I136</f>
        <v>0.08</v>
      </c>
      <c r="K136" s="121">
        <f>$K$9*I136</f>
        <v>0.24459839999999999</v>
      </c>
      <c r="L136" s="175">
        <f>(R136*T136+R137*T137+R138*T138+R139*T139+R140*T140+R141*T141+R142*T142+R143*T143+R144*T144)*L$9</f>
        <v>0</v>
      </c>
      <c r="M136" s="176">
        <f>H136+K136+L136</f>
        <v>5.8184585964182558</v>
      </c>
      <c r="N136" s="124">
        <f>M136*E136</f>
        <v>5.8184585964182558</v>
      </c>
      <c r="O136" s="125">
        <f>E136*L136</f>
        <v>0</v>
      </c>
      <c r="P136" s="177"/>
      <c r="Q136" s="171"/>
      <c r="R136" s="173"/>
      <c r="S136" s="178">
        <f>R136*E136</f>
        <v>0</v>
      </c>
      <c r="T136" s="188"/>
    </row>
    <row r="137" spans="1:20" s="95" customFormat="1" ht="12" hidden="1" customHeight="1">
      <c r="A137" s="96"/>
      <c r="B137" s="180"/>
      <c r="C137" s="180"/>
      <c r="D137" s="181"/>
      <c r="E137" s="182"/>
      <c r="F137" s="183"/>
      <c r="G137" s="183"/>
      <c r="H137" s="183"/>
      <c r="I137" s="183"/>
      <c r="J137" s="184"/>
      <c r="K137" s="184"/>
      <c r="L137" s="184"/>
      <c r="M137" s="184"/>
      <c r="N137" s="184"/>
      <c r="O137" s="185"/>
      <c r="P137" s="183"/>
      <c r="Q137" s="200"/>
      <c r="R137" s="186"/>
      <c r="S137" s="187">
        <f>R137*E136</f>
        <v>0</v>
      </c>
      <c r="T137" s="187"/>
    </row>
    <row r="138" spans="1:20" s="95" customFormat="1" ht="12" hidden="1" customHeight="1">
      <c r="A138" s="96"/>
      <c r="B138" s="180"/>
      <c r="C138" s="180"/>
      <c r="D138" s="181"/>
      <c r="E138" s="182"/>
      <c r="F138" s="183"/>
      <c r="G138" s="183"/>
      <c r="H138" s="183"/>
      <c r="I138" s="183"/>
      <c r="J138" s="184"/>
      <c r="K138" s="184"/>
      <c r="L138" s="184"/>
      <c r="M138" s="184"/>
      <c r="N138" s="184"/>
      <c r="O138" s="185"/>
      <c r="P138" s="183"/>
      <c r="Q138" s="200"/>
      <c r="R138" s="186"/>
      <c r="S138" s="187">
        <f>R138*E136</f>
        <v>0</v>
      </c>
      <c r="T138" s="187"/>
    </row>
    <row r="139" spans="1:20" s="95" customFormat="1" ht="12" hidden="1" customHeight="1">
      <c r="A139" s="96"/>
      <c r="B139" s="180"/>
      <c r="C139" s="180"/>
      <c r="D139" s="181"/>
      <c r="E139" s="182"/>
      <c r="F139" s="183"/>
      <c r="G139" s="183"/>
      <c r="H139" s="183"/>
      <c r="I139" s="183"/>
      <c r="J139" s="184"/>
      <c r="K139" s="184"/>
      <c r="L139" s="184"/>
      <c r="M139" s="184"/>
      <c r="N139" s="184"/>
      <c r="O139" s="185"/>
      <c r="P139" s="183"/>
      <c r="Q139" s="200"/>
      <c r="R139" s="186"/>
      <c r="S139" s="187">
        <f>R139*E136</f>
        <v>0</v>
      </c>
      <c r="T139" s="187"/>
    </row>
    <row r="140" spans="1:20" s="95" customFormat="1" ht="12" hidden="1" customHeight="1">
      <c r="A140" s="96"/>
      <c r="B140" s="180"/>
      <c r="C140" s="180"/>
      <c r="D140" s="181"/>
      <c r="E140" s="182"/>
      <c r="F140" s="183"/>
      <c r="G140" s="183"/>
      <c r="H140" s="183"/>
      <c r="I140" s="183"/>
      <c r="J140" s="184"/>
      <c r="K140" s="184"/>
      <c r="L140" s="184"/>
      <c r="M140" s="184"/>
      <c r="N140" s="184"/>
      <c r="O140" s="185"/>
      <c r="P140" s="183"/>
      <c r="Q140" s="200"/>
      <c r="R140" s="186"/>
      <c r="S140" s="187">
        <f>R140*E136</f>
        <v>0</v>
      </c>
      <c r="T140" s="187"/>
    </row>
    <row r="141" spans="1:20" s="95" customFormat="1" ht="12" hidden="1" customHeight="1">
      <c r="A141" s="96"/>
      <c r="B141" s="180"/>
      <c r="C141" s="180"/>
      <c r="D141" s="181"/>
      <c r="E141" s="182"/>
      <c r="F141" s="183"/>
      <c r="G141" s="183"/>
      <c r="H141" s="183"/>
      <c r="I141" s="183"/>
      <c r="J141" s="184"/>
      <c r="K141" s="184"/>
      <c r="L141" s="184"/>
      <c r="M141" s="184"/>
      <c r="N141" s="184"/>
      <c r="O141" s="185"/>
      <c r="P141" s="183"/>
      <c r="Q141" s="200"/>
      <c r="R141" s="186"/>
      <c r="S141" s="187">
        <f>R141*E136</f>
        <v>0</v>
      </c>
      <c r="T141" s="187"/>
    </row>
    <row r="142" spans="1:20" s="95" customFormat="1" ht="12" hidden="1" customHeight="1">
      <c r="A142" s="96"/>
      <c r="B142" s="180"/>
      <c r="C142" s="180"/>
      <c r="D142" s="181"/>
      <c r="E142" s="182"/>
      <c r="F142" s="183"/>
      <c r="G142" s="183"/>
      <c r="H142" s="183"/>
      <c r="I142" s="183"/>
      <c r="J142" s="184"/>
      <c r="K142" s="184"/>
      <c r="L142" s="184"/>
      <c r="M142" s="184"/>
      <c r="N142" s="184"/>
      <c r="O142" s="185"/>
      <c r="P142" s="183"/>
      <c r="Q142" s="200"/>
      <c r="R142" s="186"/>
      <c r="S142" s="187">
        <f>R142*E136</f>
        <v>0</v>
      </c>
      <c r="T142" s="187"/>
    </row>
    <row r="143" spans="1:20" s="95" customFormat="1" ht="12" hidden="1" customHeight="1">
      <c r="A143" s="96"/>
      <c r="B143" s="180"/>
      <c r="C143" s="180"/>
      <c r="D143" s="181"/>
      <c r="E143" s="182"/>
      <c r="F143" s="183"/>
      <c r="G143" s="183"/>
      <c r="H143" s="183"/>
      <c r="I143" s="183"/>
      <c r="J143" s="184"/>
      <c r="K143" s="184"/>
      <c r="L143" s="184"/>
      <c r="M143" s="184"/>
      <c r="N143" s="184"/>
      <c r="O143" s="185"/>
      <c r="P143" s="183"/>
      <c r="Q143" s="200"/>
      <c r="R143" s="186"/>
      <c r="S143" s="187">
        <f>R143*E136</f>
        <v>0</v>
      </c>
      <c r="T143" s="187"/>
    </row>
    <row r="144" spans="1:20" s="95" customFormat="1" hidden="1">
      <c r="A144" s="104"/>
      <c r="B144" s="180"/>
      <c r="C144" s="180"/>
      <c r="D144" s="181"/>
      <c r="E144" s="182"/>
      <c r="F144" s="183"/>
      <c r="G144" s="183"/>
      <c r="H144" s="183"/>
      <c r="I144" s="183"/>
      <c r="J144" s="184"/>
      <c r="K144" s="184"/>
      <c r="L144" s="184"/>
      <c r="M144" s="184"/>
      <c r="N144" s="184"/>
      <c r="O144" s="185"/>
      <c r="P144" s="183"/>
      <c r="Q144" s="200"/>
      <c r="R144" s="186"/>
      <c r="S144" s="187">
        <f>R144*E136</f>
        <v>0</v>
      </c>
      <c r="T144" s="187"/>
    </row>
    <row r="145" spans="1:20" s="95" customFormat="1" ht="16.5" customHeight="1">
      <c r="A145" s="83">
        <f>A136+1</f>
        <v>16</v>
      </c>
      <c r="B145" s="116" t="s">
        <v>53</v>
      </c>
      <c r="C145" s="117" t="s">
        <v>54</v>
      </c>
      <c r="D145" s="116" t="s">
        <v>33</v>
      </c>
      <c r="E145" s="201">
        <v>1</v>
      </c>
      <c r="F145" s="119">
        <v>1.96</v>
      </c>
      <c r="G145" s="120">
        <f>F145*E145</f>
        <v>1.96</v>
      </c>
      <c r="H145" s="121">
        <f>$H$9*F145</f>
        <v>2.8749384170999424</v>
      </c>
      <c r="I145" s="119">
        <v>0.16</v>
      </c>
      <c r="J145" s="121">
        <f>E145*I145</f>
        <v>0.16</v>
      </c>
      <c r="K145" s="121">
        <f>$K$9*I145</f>
        <v>0.48919679999999999</v>
      </c>
      <c r="L145" s="122">
        <f>(R145*T145+R146*T146+R147*T147+R148*T148+R149*T149+R150*T150+R151*T151+R152*T152+R153*T153)*L$9</f>
        <v>86.401854000000014</v>
      </c>
      <c r="M145" s="176">
        <f>H145+K145+L145</f>
        <v>89.765989217099957</v>
      </c>
      <c r="N145" s="124">
        <f>M145*E145</f>
        <v>89.765989217099957</v>
      </c>
      <c r="O145" s="125">
        <f>E145*L145</f>
        <v>86.401854000000014</v>
      </c>
      <c r="P145" s="119" t="s">
        <v>55</v>
      </c>
      <c r="Q145" s="127" t="s">
        <v>33</v>
      </c>
      <c r="R145" s="201">
        <v>1</v>
      </c>
      <c r="S145" s="130">
        <f>R145*E145</f>
        <v>1</v>
      </c>
      <c r="T145" s="202">
        <v>76</v>
      </c>
    </row>
    <row r="146" spans="1:20" s="95" customFormat="1" hidden="1">
      <c r="A146" s="96"/>
      <c r="B146" s="131"/>
      <c r="C146" s="203"/>
      <c r="D146" s="131"/>
      <c r="E146" s="204"/>
      <c r="F146" s="134"/>
      <c r="G146" s="135"/>
      <c r="H146" s="136"/>
      <c r="I146" s="134"/>
      <c r="J146" s="137"/>
      <c r="K146" s="137"/>
      <c r="L146" s="138"/>
      <c r="M146" s="205"/>
      <c r="N146" s="206"/>
      <c r="O146" s="138"/>
      <c r="P146" s="134"/>
      <c r="Q146" s="141"/>
      <c r="R146" s="204"/>
      <c r="S146" s="144">
        <f>R146*E145</f>
        <v>0</v>
      </c>
      <c r="T146" s="144"/>
    </row>
    <row r="147" spans="1:20" s="95" customFormat="1" hidden="1">
      <c r="A147" s="96"/>
      <c r="B147" s="131"/>
      <c r="C147" s="145"/>
      <c r="D147" s="131"/>
      <c r="E147" s="204"/>
      <c r="F147" s="134"/>
      <c r="G147" s="135"/>
      <c r="H147" s="136"/>
      <c r="I147" s="134"/>
      <c r="J147" s="137"/>
      <c r="K147" s="137"/>
      <c r="L147" s="138"/>
      <c r="M147" s="205"/>
      <c r="N147" s="206"/>
      <c r="O147" s="138"/>
      <c r="P147" s="134"/>
      <c r="Q147" s="141"/>
      <c r="R147" s="204"/>
      <c r="S147" s="144">
        <f>R147*E145</f>
        <v>0</v>
      </c>
      <c r="T147" s="144"/>
    </row>
    <row r="148" spans="1:20" s="95" customFormat="1" hidden="1">
      <c r="A148" s="96"/>
      <c r="B148" s="131"/>
      <c r="C148" s="145"/>
      <c r="D148" s="131"/>
      <c r="E148" s="204"/>
      <c r="F148" s="134"/>
      <c r="G148" s="135"/>
      <c r="H148" s="136"/>
      <c r="I148" s="134"/>
      <c r="J148" s="137"/>
      <c r="K148" s="137"/>
      <c r="L148" s="138"/>
      <c r="M148" s="205"/>
      <c r="N148" s="206"/>
      <c r="O148" s="138"/>
      <c r="P148" s="134"/>
      <c r="Q148" s="141"/>
      <c r="R148" s="204"/>
      <c r="S148" s="144">
        <f>R148*E145</f>
        <v>0</v>
      </c>
      <c r="T148" s="144"/>
    </row>
    <row r="149" spans="1:20" s="95" customFormat="1" hidden="1">
      <c r="A149" s="96"/>
      <c r="B149" s="131"/>
      <c r="C149" s="145"/>
      <c r="D149" s="131"/>
      <c r="E149" s="204"/>
      <c r="F149" s="134"/>
      <c r="G149" s="135"/>
      <c r="H149" s="136"/>
      <c r="I149" s="134"/>
      <c r="J149" s="137"/>
      <c r="K149" s="137"/>
      <c r="L149" s="138"/>
      <c r="M149" s="205"/>
      <c r="N149" s="206"/>
      <c r="O149" s="138"/>
      <c r="P149" s="134"/>
      <c r="Q149" s="141"/>
      <c r="R149" s="204"/>
      <c r="S149" s="144">
        <f>R149*E145</f>
        <v>0</v>
      </c>
      <c r="T149" s="144"/>
    </row>
    <row r="150" spans="1:20" s="95" customFormat="1" hidden="1">
      <c r="A150" s="96"/>
      <c r="B150" s="131"/>
      <c r="C150" s="145"/>
      <c r="D150" s="131"/>
      <c r="E150" s="204"/>
      <c r="F150" s="134"/>
      <c r="G150" s="135"/>
      <c r="H150" s="136"/>
      <c r="I150" s="134"/>
      <c r="J150" s="137"/>
      <c r="K150" s="137"/>
      <c r="L150" s="138"/>
      <c r="M150" s="205"/>
      <c r="N150" s="206"/>
      <c r="O150" s="138"/>
      <c r="P150" s="134"/>
      <c r="Q150" s="141"/>
      <c r="R150" s="204"/>
      <c r="S150" s="144">
        <f>R150*E145</f>
        <v>0</v>
      </c>
      <c r="T150" s="144"/>
    </row>
    <row r="151" spans="1:20" s="95" customFormat="1" hidden="1">
      <c r="A151" s="96"/>
      <c r="B151" s="131"/>
      <c r="C151" s="145"/>
      <c r="D151" s="131"/>
      <c r="E151" s="204"/>
      <c r="F151" s="134"/>
      <c r="G151" s="135"/>
      <c r="H151" s="136"/>
      <c r="I151" s="134"/>
      <c r="J151" s="137"/>
      <c r="K151" s="137"/>
      <c r="L151" s="138"/>
      <c r="M151" s="205"/>
      <c r="N151" s="206"/>
      <c r="O151" s="138"/>
      <c r="P151" s="134"/>
      <c r="Q151" s="141"/>
      <c r="R151" s="204"/>
      <c r="S151" s="144">
        <f>R151*E145</f>
        <v>0</v>
      </c>
      <c r="T151" s="144"/>
    </row>
    <row r="152" spans="1:20" s="95" customFormat="1" hidden="1">
      <c r="A152" s="96"/>
      <c r="B152" s="131"/>
      <c r="C152" s="145"/>
      <c r="D152" s="131"/>
      <c r="E152" s="204"/>
      <c r="F152" s="134"/>
      <c r="G152" s="135"/>
      <c r="H152" s="136"/>
      <c r="I152" s="134"/>
      <c r="J152" s="137"/>
      <c r="K152" s="137"/>
      <c r="L152" s="138"/>
      <c r="M152" s="205"/>
      <c r="N152" s="206"/>
      <c r="O152" s="138"/>
      <c r="P152" s="134"/>
      <c r="Q152" s="141"/>
      <c r="R152" s="204"/>
      <c r="S152" s="144">
        <f>R152*E145</f>
        <v>0</v>
      </c>
      <c r="T152" s="144"/>
    </row>
    <row r="153" spans="1:20" s="95" customFormat="1" hidden="1">
      <c r="A153" s="104"/>
      <c r="B153" s="131"/>
      <c r="C153" s="145"/>
      <c r="D153" s="131"/>
      <c r="E153" s="204"/>
      <c r="F153" s="134"/>
      <c r="G153" s="135"/>
      <c r="H153" s="136"/>
      <c r="I153" s="134"/>
      <c r="J153" s="207"/>
      <c r="K153" s="207"/>
      <c r="L153" s="138"/>
      <c r="M153" s="205"/>
      <c r="N153" s="206"/>
      <c r="O153" s="138"/>
      <c r="P153" s="134"/>
      <c r="Q153" s="141"/>
      <c r="R153" s="204"/>
      <c r="S153" s="144">
        <f>R153*E145</f>
        <v>0</v>
      </c>
      <c r="T153" s="144"/>
    </row>
    <row r="154" spans="1:20" s="95" customFormat="1" ht="18.75" customHeight="1">
      <c r="A154" s="83">
        <f>A145+1</f>
        <v>17</v>
      </c>
      <c r="B154" s="116" t="s">
        <v>53</v>
      </c>
      <c r="C154" s="117" t="s">
        <v>56</v>
      </c>
      <c r="D154" s="116" t="s">
        <v>33</v>
      </c>
      <c r="E154" s="201">
        <v>1</v>
      </c>
      <c r="F154" s="119">
        <v>1.96</v>
      </c>
      <c r="G154" s="120">
        <f>F154*E154</f>
        <v>1.96</v>
      </c>
      <c r="H154" s="121">
        <f>$H$9*F154</f>
        <v>2.8749384170999424</v>
      </c>
      <c r="I154" s="119">
        <v>0.16</v>
      </c>
      <c r="J154" s="121">
        <f>E154*I154</f>
        <v>0.16</v>
      </c>
      <c r="K154" s="121">
        <f>$K$9*I154</f>
        <v>0.48919679999999999</v>
      </c>
      <c r="L154" s="122">
        <f>(R154*T154+R155*T155+R156*T156+R157*T157+R158*T158+R159*T159+R160*T160+R161*T161+R162*T162)*L$9</f>
        <v>78.443788500000011</v>
      </c>
      <c r="M154" s="176">
        <f>H154+K154+L154</f>
        <v>81.807923717099953</v>
      </c>
      <c r="N154" s="124">
        <f>M154*E154</f>
        <v>81.807923717099953</v>
      </c>
      <c r="O154" s="125">
        <f>E154*L154</f>
        <v>78.443788500000011</v>
      </c>
      <c r="P154" s="119" t="s">
        <v>55</v>
      </c>
      <c r="Q154" s="127" t="s">
        <v>33</v>
      </c>
      <c r="R154" s="201">
        <v>1</v>
      </c>
      <c r="S154" s="130">
        <f>R154*E154</f>
        <v>1</v>
      </c>
      <c r="T154" s="130">
        <v>69</v>
      </c>
    </row>
    <row r="155" spans="1:20" s="95" customFormat="1" hidden="1">
      <c r="A155" s="96"/>
      <c r="B155" s="131"/>
      <c r="C155" s="203"/>
      <c r="D155" s="131"/>
      <c r="E155" s="204"/>
      <c r="F155" s="134"/>
      <c r="G155" s="135"/>
      <c r="H155" s="136"/>
      <c r="I155" s="134"/>
      <c r="J155" s="137"/>
      <c r="K155" s="137"/>
      <c r="L155" s="138"/>
      <c r="M155" s="205"/>
      <c r="N155" s="206"/>
      <c r="O155" s="138"/>
      <c r="P155" s="134"/>
      <c r="Q155" s="141"/>
      <c r="R155" s="204"/>
      <c r="S155" s="144">
        <f>R155*E154</f>
        <v>0</v>
      </c>
      <c r="T155" s="144"/>
    </row>
    <row r="156" spans="1:20" s="95" customFormat="1" hidden="1">
      <c r="A156" s="96"/>
      <c r="B156" s="131"/>
      <c r="C156" s="145"/>
      <c r="D156" s="131"/>
      <c r="E156" s="204"/>
      <c r="F156" s="134"/>
      <c r="G156" s="135"/>
      <c r="H156" s="136"/>
      <c r="I156" s="134"/>
      <c r="J156" s="137"/>
      <c r="K156" s="137"/>
      <c r="L156" s="138"/>
      <c r="M156" s="205"/>
      <c r="N156" s="206"/>
      <c r="O156" s="138"/>
      <c r="P156" s="134"/>
      <c r="Q156" s="141"/>
      <c r="R156" s="204"/>
      <c r="S156" s="144">
        <f>R156*E154</f>
        <v>0</v>
      </c>
      <c r="T156" s="144"/>
    </row>
    <row r="157" spans="1:20" s="95" customFormat="1" hidden="1">
      <c r="A157" s="96"/>
      <c r="B157" s="131"/>
      <c r="C157" s="145"/>
      <c r="D157" s="131"/>
      <c r="E157" s="204"/>
      <c r="F157" s="134"/>
      <c r="G157" s="135"/>
      <c r="H157" s="136"/>
      <c r="I157" s="134"/>
      <c r="J157" s="137"/>
      <c r="K157" s="137"/>
      <c r="L157" s="138"/>
      <c r="M157" s="205"/>
      <c r="N157" s="206"/>
      <c r="O157" s="138"/>
      <c r="P157" s="134"/>
      <c r="Q157" s="141"/>
      <c r="R157" s="204"/>
      <c r="S157" s="144">
        <f>R157*E154</f>
        <v>0</v>
      </c>
      <c r="T157" s="144"/>
    </row>
    <row r="158" spans="1:20" s="95" customFormat="1" hidden="1">
      <c r="A158" s="96"/>
      <c r="B158" s="131"/>
      <c r="C158" s="145"/>
      <c r="D158" s="131"/>
      <c r="E158" s="204"/>
      <c r="F158" s="134"/>
      <c r="G158" s="135"/>
      <c r="H158" s="136"/>
      <c r="I158" s="134"/>
      <c r="J158" s="137"/>
      <c r="K158" s="137"/>
      <c r="L158" s="138"/>
      <c r="M158" s="205"/>
      <c r="N158" s="206"/>
      <c r="O158" s="138"/>
      <c r="P158" s="134"/>
      <c r="Q158" s="141"/>
      <c r="R158" s="204"/>
      <c r="S158" s="144">
        <f>R158*E154</f>
        <v>0</v>
      </c>
      <c r="T158" s="144"/>
    </row>
    <row r="159" spans="1:20" s="95" customFormat="1" hidden="1">
      <c r="A159" s="96"/>
      <c r="B159" s="131"/>
      <c r="C159" s="145"/>
      <c r="D159" s="131"/>
      <c r="E159" s="204"/>
      <c r="F159" s="134"/>
      <c r="G159" s="135"/>
      <c r="H159" s="136"/>
      <c r="I159" s="134"/>
      <c r="J159" s="137"/>
      <c r="K159" s="137"/>
      <c r="L159" s="138"/>
      <c r="M159" s="205"/>
      <c r="N159" s="206"/>
      <c r="O159" s="138"/>
      <c r="P159" s="134"/>
      <c r="Q159" s="141"/>
      <c r="R159" s="204"/>
      <c r="S159" s="144">
        <f>R159*E154</f>
        <v>0</v>
      </c>
      <c r="T159" s="144"/>
    </row>
    <row r="160" spans="1:20" s="95" customFormat="1" hidden="1">
      <c r="A160" s="96"/>
      <c r="B160" s="131"/>
      <c r="C160" s="145"/>
      <c r="D160" s="131"/>
      <c r="E160" s="204"/>
      <c r="F160" s="134"/>
      <c r="G160" s="135"/>
      <c r="H160" s="136"/>
      <c r="I160" s="134"/>
      <c r="J160" s="137"/>
      <c r="K160" s="137"/>
      <c r="L160" s="138"/>
      <c r="M160" s="205"/>
      <c r="N160" s="206"/>
      <c r="O160" s="138"/>
      <c r="P160" s="134"/>
      <c r="Q160" s="141"/>
      <c r="R160" s="204"/>
      <c r="S160" s="144">
        <f>R160*E154</f>
        <v>0</v>
      </c>
      <c r="T160" s="144"/>
    </row>
    <row r="161" spans="1:20" s="95" customFormat="1" hidden="1">
      <c r="A161" s="96"/>
      <c r="B161" s="131"/>
      <c r="C161" s="145"/>
      <c r="D161" s="131"/>
      <c r="E161" s="204"/>
      <c r="F161" s="134"/>
      <c r="G161" s="135"/>
      <c r="H161" s="136"/>
      <c r="I161" s="134"/>
      <c r="J161" s="137"/>
      <c r="K161" s="137"/>
      <c r="L161" s="138"/>
      <c r="M161" s="205"/>
      <c r="N161" s="206"/>
      <c r="O161" s="138"/>
      <c r="P161" s="134"/>
      <c r="Q161" s="141"/>
      <c r="R161" s="204"/>
      <c r="S161" s="144">
        <f>R161*E154</f>
        <v>0</v>
      </c>
      <c r="T161" s="144"/>
    </row>
    <row r="162" spans="1:20" s="95" customFormat="1" hidden="1">
      <c r="A162" s="104"/>
      <c r="B162" s="131"/>
      <c r="C162" s="145"/>
      <c r="D162" s="131"/>
      <c r="E162" s="204"/>
      <c r="F162" s="134"/>
      <c r="G162" s="135"/>
      <c r="H162" s="136"/>
      <c r="I162" s="134"/>
      <c r="J162" s="207"/>
      <c r="K162" s="207"/>
      <c r="L162" s="138"/>
      <c r="M162" s="205"/>
      <c r="N162" s="206"/>
      <c r="O162" s="138"/>
      <c r="P162" s="134"/>
      <c r="Q162" s="141"/>
      <c r="R162" s="204"/>
      <c r="S162" s="144">
        <f>R162*E154</f>
        <v>0</v>
      </c>
      <c r="T162" s="144"/>
    </row>
    <row r="163" spans="1:20" s="95" customFormat="1" ht="19.5" customHeight="1">
      <c r="A163" s="83">
        <f>A154+1</f>
        <v>18</v>
      </c>
      <c r="B163" s="116" t="s">
        <v>57</v>
      </c>
      <c r="C163" s="117" t="s">
        <v>58</v>
      </c>
      <c r="D163" s="116" t="s">
        <v>33</v>
      </c>
      <c r="E163" s="201">
        <v>1</v>
      </c>
      <c r="F163" s="119">
        <v>1.96</v>
      </c>
      <c r="G163" s="120">
        <f>F163*E163</f>
        <v>1.96</v>
      </c>
      <c r="H163" s="121">
        <f>$H$9*F163</f>
        <v>2.8749384170999424</v>
      </c>
      <c r="I163" s="119">
        <v>0.16</v>
      </c>
      <c r="J163" s="121">
        <f>E163*I163</f>
        <v>0.16</v>
      </c>
      <c r="K163" s="121">
        <f>$K$9*I163</f>
        <v>0.48919679999999999</v>
      </c>
      <c r="L163" s="122">
        <f>(R163*T163+R164*T164+R165*T165+R166*T166+R167*T167+R168*T168+R169*T169+R170*T170+R171*T171)*L$9</f>
        <v>73.896322500000011</v>
      </c>
      <c r="M163" s="176">
        <f>H163+K163+L163</f>
        <v>77.260457717099953</v>
      </c>
      <c r="N163" s="124">
        <f>M163*E163</f>
        <v>77.260457717099953</v>
      </c>
      <c r="O163" s="125">
        <f>E163*L163</f>
        <v>73.896322500000011</v>
      </c>
      <c r="P163" s="119" t="s">
        <v>55</v>
      </c>
      <c r="Q163" s="127" t="s">
        <v>33</v>
      </c>
      <c r="R163" s="201">
        <v>1</v>
      </c>
      <c r="S163" s="130">
        <f>R163*E163</f>
        <v>1</v>
      </c>
      <c r="T163" s="130">
        <v>65</v>
      </c>
    </row>
    <row r="164" spans="1:20" s="95" customFormat="1" hidden="1">
      <c r="A164" s="96"/>
      <c r="B164" s="131"/>
      <c r="C164" s="203"/>
      <c r="D164" s="131"/>
      <c r="E164" s="204"/>
      <c r="F164" s="134"/>
      <c r="G164" s="135"/>
      <c r="H164" s="136"/>
      <c r="I164" s="134"/>
      <c r="J164" s="137"/>
      <c r="K164" s="137"/>
      <c r="L164" s="138"/>
      <c r="M164" s="205"/>
      <c r="N164" s="206"/>
      <c r="O164" s="138"/>
      <c r="P164" s="134"/>
      <c r="Q164" s="141"/>
      <c r="R164" s="204"/>
      <c r="S164" s="144">
        <f>R164*E163</f>
        <v>0</v>
      </c>
      <c r="T164" s="144"/>
    </row>
    <row r="165" spans="1:20" s="95" customFormat="1" hidden="1">
      <c r="A165" s="96"/>
      <c r="B165" s="131"/>
      <c r="C165" s="145"/>
      <c r="D165" s="131"/>
      <c r="E165" s="204"/>
      <c r="F165" s="134"/>
      <c r="G165" s="135"/>
      <c r="H165" s="136"/>
      <c r="I165" s="134"/>
      <c r="J165" s="137"/>
      <c r="K165" s="137"/>
      <c r="L165" s="138"/>
      <c r="M165" s="205"/>
      <c r="N165" s="206"/>
      <c r="O165" s="138"/>
      <c r="P165" s="134"/>
      <c r="Q165" s="141"/>
      <c r="R165" s="204"/>
      <c r="S165" s="144">
        <f>R165*E163</f>
        <v>0</v>
      </c>
      <c r="T165" s="144"/>
    </row>
    <row r="166" spans="1:20" s="95" customFormat="1" hidden="1">
      <c r="A166" s="96"/>
      <c r="B166" s="131"/>
      <c r="C166" s="145"/>
      <c r="D166" s="131"/>
      <c r="E166" s="204"/>
      <c r="F166" s="134"/>
      <c r="G166" s="135"/>
      <c r="H166" s="136"/>
      <c r="I166" s="134"/>
      <c r="J166" s="137"/>
      <c r="K166" s="137"/>
      <c r="L166" s="138"/>
      <c r="M166" s="205"/>
      <c r="N166" s="206"/>
      <c r="O166" s="138"/>
      <c r="P166" s="134"/>
      <c r="Q166" s="141"/>
      <c r="R166" s="204"/>
      <c r="S166" s="144">
        <f>R166*E163</f>
        <v>0</v>
      </c>
      <c r="T166" s="144"/>
    </row>
    <row r="167" spans="1:20" s="95" customFormat="1" hidden="1">
      <c r="A167" s="96"/>
      <c r="B167" s="131"/>
      <c r="C167" s="145"/>
      <c r="D167" s="131"/>
      <c r="E167" s="204"/>
      <c r="F167" s="134"/>
      <c r="G167" s="135"/>
      <c r="H167" s="136"/>
      <c r="I167" s="134"/>
      <c r="J167" s="137"/>
      <c r="K167" s="137"/>
      <c r="L167" s="138"/>
      <c r="M167" s="205"/>
      <c r="N167" s="206"/>
      <c r="O167" s="138"/>
      <c r="P167" s="134"/>
      <c r="Q167" s="141"/>
      <c r="R167" s="204"/>
      <c r="S167" s="144">
        <f>R167*E163</f>
        <v>0</v>
      </c>
      <c r="T167" s="144"/>
    </row>
    <row r="168" spans="1:20" s="95" customFormat="1" hidden="1">
      <c r="A168" s="96"/>
      <c r="B168" s="131"/>
      <c r="C168" s="145"/>
      <c r="D168" s="131"/>
      <c r="E168" s="204"/>
      <c r="F168" s="134"/>
      <c r="G168" s="135"/>
      <c r="H168" s="136"/>
      <c r="I168" s="134"/>
      <c r="J168" s="137"/>
      <c r="K168" s="137"/>
      <c r="L168" s="138"/>
      <c r="M168" s="205"/>
      <c r="N168" s="206"/>
      <c r="O168" s="138"/>
      <c r="P168" s="134"/>
      <c r="Q168" s="141"/>
      <c r="R168" s="204"/>
      <c r="S168" s="144">
        <f>R168*E163</f>
        <v>0</v>
      </c>
      <c r="T168" s="144"/>
    </row>
    <row r="169" spans="1:20" s="95" customFormat="1" hidden="1">
      <c r="A169" s="96"/>
      <c r="B169" s="131"/>
      <c r="C169" s="145"/>
      <c r="D169" s="131"/>
      <c r="E169" s="204"/>
      <c r="F169" s="134"/>
      <c r="G169" s="135"/>
      <c r="H169" s="136"/>
      <c r="I169" s="134"/>
      <c r="J169" s="137"/>
      <c r="K169" s="137"/>
      <c r="L169" s="138"/>
      <c r="M169" s="205"/>
      <c r="N169" s="206"/>
      <c r="O169" s="138"/>
      <c r="P169" s="134"/>
      <c r="Q169" s="141"/>
      <c r="R169" s="204"/>
      <c r="S169" s="144">
        <f>R169*E163</f>
        <v>0</v>
      </c>
      <c r="T169" s="144"/>
    </row>
    <row r="170" spans="1:20" s="95" customFormat="1" hidden="1">
      <c r="A170" s="96"/>
      <c r="B170" s="131"/>
      <c r="C170" s="145"/>
      <c r="D170" s="131"/>
      <c r="E170" s="204"/>
      <c r="F170" s="134"/>
      <c r="G170" s="135"/>
      <c r="H170" s="136"/>
      <c r="I170" s="134"/>
      <c r="J170" s="137"/>
      <c r="K170" s="137"/>
      <c r="L170" s="138"/>
      <c r="M170" s="205"/>
      <c r="N170" s="206"/>
      <c r="O170" s="138"/>
      <c r="P170" s="134"/>
      <c r="Q170" s="141"/>
      <c r="R170" s="204"/>
      <c r="S170" s="144">
        <f>R170*E163</f>
        <v>0</v>
      </c>
      <c r="T170" s="144"/>
    </row>
    <row r="171" spans="1:20" s="95" customFormat="1" hidden="1">
      <c r="A171" s="104"/>
      <c r="B171" s="131"/>
      <c r="C171" s="145"/>
      <c r="D171" s="131"/>
      <c r="E171" s="204"/>
      <c r="F171" s="134"/>
      <c r="G171" s="135"/>
      <c r="H171" s="136"/>
      <c r="I171" s="134"/>
      <c r="J171" s="207"/>
      <c r="K171" s="207"/>
      <c r="L171" s="138"/>
      <c r="M171" s="205"/>
      <c r="N171" s="206"/>
      <c r="O171" s="138"/>
      <c r="P171" s="134"/>
      <c r="Q171" s="141"/>
      <c r="R171" s="204"/>
      <c r="S171" s="144">
        <f>R171*E163</f>
        <v>0</v>
      </c>
      <c r="T171" s="144"/>
    </row>
    <row r="172" spans="1:20" s="95" customFormat="1" ht="17.25" customHeight="1">
      <c r="A172" s="83">
        <f>A163+1</f>
        <v>19</v>
      </c>
      <c r="B172" s="116" t="s">
        <v>57</v>
      </c>
      <c r="C172" s="117" t="s">
        <v>59</v>
      </c>
      <c r="D172" s="116" t="s">
        <v>33</v>
      </c>
      <c r="E172" s="201">
        <v>1</v>
      </c>
      <c r="F172" s="119">
        <v>1.96</v>
      </c>
      <c r="G172" s="120">
        <f>F172*E172</f>
        <v>1.96</v>
      </c>
      <c r="H172" s="121">
        <f>$H$9*F172</f>
        <v>2.8749384170999424</v>
      </c>
      <c r="I172" s="119">
        <v>0.16</v>
      </c>
      <c r="J172" s="121">
        <f>E172*I172</f>
        <v>0.16</v>
      </c>
      <c r="K172" s="121">
        <f>$K$9*I172</f>
        <v>0.48919679999999999</v>
      </c>
      <c r="L172" s="122">
        <f>(R172*T172+R173*T173+R174*T174+R175*T175+R176*T176+R177*T177+R178*T178+R179*T179+R180*T180)*L$9</f>
        <v>67.075123500000018</v>
      </c>
      <c r="M172" s="176">
        <f>H172+K172+L172</f>
        <v>70.43925871709996</v>
      </c>
      <c r="N172" s="124">
        <f>M172*E172</f>
        <v>70.43925871709996</v>
      </c>
      <c r="O172" s="125">
        <f>E172*L172</f>
        <v>67.075123500000018</v>
      </c>
      <c r="P172" s="119" t="s">
        <v>55</v>
      </c>
      <c r="Q172" s="127" t="s">
        <v>33</v>
      </c>
      <c r="R172" s="201">
        <v>1</v>
      </c>
      <c r="S172" s="130">
        <f>R172*E172</f>
        <v>1</v>
      </c>
      <c r="T172" s="202">
        <v>59</v>
      </c>
    </row>
    <row r="173" spans="1:20" s="95" customFormat="1" hidden="1">
      <c r="A173" s="96"/>
      <c r="B173" s="131"/>
      <c r="C173" s="203"/>
      <c r="D173" s="131"/>
      <c r="E173" s="204"/>
      <c r="F173" s="134"/>
      <c r="G173" s="135"/>
      <c r="H173" s="136"/>
      <c r="I173" s="134"/>
      <c r="J173" s="137"/>
      <c r="K173" s="137"/>
      <c r="L173" s="138"/>
      <c r="M173" s="205"/>
      <c r="N173" s="206"/>
      <c r="O173" s="138"/>
      <c r="P173" s="134"/>
      <c r="Q173" s="141"/>
      <c r="R173" s="204"/>
      <c r="S173" s="144">
        <f>R173*E172</f>
        <v>0</v>
      </c>
      <c r="T173" s="208"/>
    </row>
    <row r="174" spans="1:20" s="95" customFormat="1" hidden="1">
      <c r="A174" s="96"/>
      <c r="B174" s="131"/>
      <c r="C174" s="145"/>
      <c r="D174" s="131"/>
      <c r="E174" s="204"/>
      <c r="F174" s="134"/>
      <c r="G174" s="135"/>
      <c r="H174" s="136"/>
      <c r="I174" s="134"/>
      <c r="J174" s="137"/>
      <c r="K174" s="137"/>
      <c r="L174" s="138"/>
      <c r="M174" s="205"/>
      <c r="N174" s="206"/>
      <c r="O174" s="138"/>
      <c r="P174" s="134"/>
      <c r="Q174" s="141"/>
      <c r="R174" s="204"/>
      <c r="S174" s="144">
        <f>R174*E172</f>
        <v>0</v>
      </c>
      <c r="T174" s="208"/>
    </row>
    <row r="175" spans="1:20" s="95" customFormat="1" hidden="1">
      <c r="A175" s="96"/>
      <c r="B175" s="131"/>
      <c r="C175" s="145"/>
      <c r="D175" s="131"/>
      <c r="E175" s="204"/>
      <c r="F175" s="134"/>
      <c r="G175" s="135"/>
      <c r="H175" s="136"/>
      <c r="I175" s="134"/>
      <c r="J175" s="137"/>
      <c r="K175" s="137"/>
      <c r="L175" s="138"/>
      <c r="M175" s="205"/>
      <c r="N175" s="206"/>
      <c r="O175" s="138"/>
      <c r="P175" s="134"/>
      <c r="Q175" s="141"/>
      <c r="R175" s="204"/>
      <c r="S175" s="144">
        <f>R175*E172</f>
        <v>0</v>
      </c>
      <c r="T175" s="208"/>
    </row>
    <row r="176" spans="1:20" s="95" customFormat="1" hidden="1">
      <c r="A176" s="96"/>
      <c r="B176" s="131"/>
      <c r="C176" s="145"/>
      <c r="D176" s="131"/>
      <c r="E176" s="204"/>
      <c r="F176" s="134"/>
      <c r="G176" s="135"/>
      <c r="H176" s="136"/>
      <c r="I176" s="134"/>
      <c r="J176" s="137"/>
      <c r="K176" s="137"/>
      <c r="L176" s="138"/>
      <c r="M176" s="205"/>
      <c r="N176" s="206"/>
      <c r="O176" s="138"/>
      <c r="P176" s="134"/>
      <c r="Q176" s="141"/>
      <c r="R176" s="204"/>
      <c r="S176" s="144">
        <f>R176*E172</f>
        <v>0</v>
      </c>
      <c r="T176" s="208"/>
    </row>
    <row r="177" spans="1:20" s="95" customFormat="1" hidden="1">
      <c r="A177" s="96"/>
      <c r="B177" s="131"/>
      <c r="C177" s="145"/>
      <c r="D177" s="131"/>
      <c r="E177" s="204"/>
      <c r="F177" s="134"/>
      <c r="G177" s="135"/>
      <c r="H177" s="136"/>
      <c r="I177" s="134"/>
      <c r="J177" s="137"/>
      <c r="K177" s="137"/>
      <c r="L177" s="138"/>
      <c r="M177" s="205"/>
      <c r="N177" s="206"/>
      <c r="O177" s="138"/>
      <c r="P177" s="134"/>
      <c r="Q177" s="141"/>
      <c r="R177" s="204"/>
      <c r="S177" s="144">
        <f>R177*E172</f>
        <v>0</v>
      </c>
      <c r="T177" s="208"/>
    </row>
    <row r="178" spans="1:20" s="95" customFormat="1" hidden="1">
      <c r="A178" s="96"/>
      <c r="B178" s="131"/>
      <c r="C178" s="145"/>
      <c r="D178" s="131"/>
      <c r="E178" s="204"/>
      <c r="F178" s="134"/>
      <c r="G178" s="135"/>
      <c r="H178" s="136"/>
      <c r="I178" s="134"/>
      <c r="J178" s="137"/>
      <c r="K178" s="137"/>
      <c r="L178" s="138"/>
      <c r="M178" s="205"/>
      <c r="N178" s="206"/>
      <c r="O178" s="138"/>
      <c r="P178" s="134"/>
      <c r="Q178" s="141"/>
      <c r="R178" s="204"/>
      <c r="S178" s="144">
        <f>R178*E172</f>
        <v>0</v>
      </c>
      <c r="T178" s="208"/>
    </row>
    <row r="179" spans="1:20" s="95" customFormat="1" hidden="1">
      <c r="A179" s="96"/>
      <c r="B179" s="131"/>
      <c r="C179" s="145"/>
      <c r="D179" s="131"/>
      <c r="E179" s="204"/>
      <c r="F179" s="134"/>
      <c r="G179" s="135"/>
      <c r="H179" s="136"/>
      <c r="I179" s="134"/>
      <c r="J179" s="137"/>
      <c r="K179" s="137"/>
      <c r="L179" s="138"/>
      <c r="M179" s="205"/>
      <c r="N179" s="206"/>
      <c r="O179" s="138"/>
      <c r="P179" s="134"/>
      <c r="Q179" s="141"/>
      <c r="R179" s="204"/>
      <c r="S179" s="144">
        <f>R179*E172</f>
        <v>0</v>
      </c>
      <c r="T179" s="208"/>
    </row>
    <row r="180" spans="1:20" s="95" customFormat="1" hidden="1">
      <c r="A180" s="104"/>
      <c r="B180" s="131"/>
      <c r="C180" s="145"/>
      <c r="D180" s="131"/>
      <c r="E180" s="204"/>
      <c r="F180" s="134"/>
      <c r="G180" s="135"/>
      <c r="H180" s="136"/>
      <c r="I180" s="134"/>
      <c r="J180" s="207"/>
      <c r="K180" s="207"/>
      <c r="L180" s="138"/>
      <c r="M180" s="205"/>
      <c r="N180" s="206"/>
      <c r="O180" s="138"/>
      <c r="P180" s="134"/>
      <c r="Q180" s="141"/>
      <c r="R180" s="204"/>
      <c r="S180" s="144">
        <f>R180*E172</f>
        <v>0</v>
      </c>
      <c r="T180" s="208"/>
    </row>
    <row r="181" spans="1:20" s="95" customFormat="1" ht="16.5" customHeight="1">
      <c r="A181" s="83">
        <f>A172+1</f>
        <v>20</v>
      </c>
      <c r="B181" s="116" t="s">
        <v>57</v>
      </c>
      <c r="C181" s="117" t="s">
        <v>60</v>
      </c>
      <c r="D181" s="116" t="s">
        <v>33</v>
      </c>
      <c r="E181" s="201">
        <v>1</v>
      </c>
      <c r="F181" s="119">
        <v>1.96</v>
      </c>
      <c r="G181" s="120">
        <f>F181*E181</f>
        <v>1.96</v>
      </c>
      <c r="H181" s="121">
        <f>$H$9*F181</f>
        <v>2.8749384170999424</v>
      </c>
      <c r="I181" s="119">
        <v>0.16</v>
      </c>
      <c r="J181" s="121">
        <f>E181*I181</f>
        <v>0.16</v>
      </c>
      <c r="K181" s="121">
        <f>$K$9*I181</f>
        <v>0.48919679999999999</v>
      </c>
      <c r="L181" s="122">
        <f>(R181*T181+R182*T182+R183*T183+R184*T184+R185*T185+R186*T186+R187*T187+R188*T188+R189*T189)*L$9</f>
        <v>55.706458500000011</v>
      </c>
      <c r="M181" s="176">
        <f>H181+K181+L181</f>
        <v>59.070593717099953</v>
      </c>
      <c r="N181" s="124">
        <f>M181*E181</f>
        <v>59.070593717099953</v>
      </c>
      <c r="O181" s="125">
        <f>E181*L181</f>
        <v>55.706458500000011</v>
      </c>
      <c r="P181" s="119" t="s">
        <v>55</v>
      </c>
      <c r="Q181" s="127" t="s">
        <v>33</v>
      </c>
      <c r="R181" s="201">
        <v>1</v>
      </c>
      <c r="S181" s="130">
        <f>R181*E181</f>
        <v>1</v>
      </c>
      <c r="T181" s="202">
        <v>49</v>
      </c>
    </row>
    <row r="182" spans="1:20" s="95" customFormat="1" hidden="1">
      <c r="A182" s="96"/>
      <c r="B182" s="131"/>
      <c r="C182" s="203"/>
      <c r="D182" s="131"/>
      <c r="E182" s="204"/>
      <c r="F182" s="134"/>
      <c r="G182" s="135"/>
      <c r="H182" s="136"/>
      <c r="I182" s="134"/>
      <c r="J182" s="137"/>
      <c r="K182" s="137"/>
      <c r="L182" s="138"/>
      <c r="M182" s="205"/>
      <c r="N182" s="206"/>
      <c r="O182" s="138"/>
      <c r="P182" s="134"/>
      <c r="Q182" s="141"/>
      <c r="R182" s="204"/>
      <c r="S182" s="144">
        <f>R182*E181</f>
        <v>0</v>
      </c>
      <c r="T182" s="208"/>
    </row>
    <row r="183" spans="1:20" s="95" customFormat="1" hidden="1">
      <c r="A183" s="96"/>
      <c r="B183" s="131"/>
      <c r="C183" s="145"/>
      <c r="D183" s="131"/>
      <c r="E183" s="204"/>
      <c r="F183" s="134"/>
      <c r="G183" s="135"/>
      <c r="H183" s="136"/>
      <c r="I183" s="134"/>
      <c r="J183" s="137"/>
      <c r="K183" s="137"/>
      <c r="L183" s="138"/>
      <c r="M183" s="205"/>
      <c r="N183" s="206"/>
      <c r="O183" s="138"/>
      <c r="P183" s="134"/>
      <c r="Q183" s="141"/>
      <c r="R183" s="204"/>
      <c r="S183" s="144">
        <f>R183*E181</f>
        <v>0</v>
      </c>
      <c r="T183" s="208"/>
    </row>
    <row r="184" spans="1:20" s="95" customFormat="1" hidden="1">
      <c r="A184" s="96"/>
      <c r="B184" s="131"/>
      <c r="C184" s="145"/>
      <c r="D184" s="131"/>
      <c r="E184" s="204"/>
      <c r="F184" s="134"/>
      <c r="G184" s="135"/>
      <c r="H184" s="136"/>
      <c r="I184" s="134"/>
      <c r="J184" s="137"/>
      <c r="K184" s="137"/>
      <c r="L184" s="138"/>
      <c r="M184" s="205"/>
      <c r="N184" s="206"/>
      <c r="O184" s="138"/>
      <c r="P184" s="134"/>
      <c r="Q184" s="141"/>
      <c r="R184" s="204"/>
      <c r="S184" s="144">
        <f>R184*E181</f>
        <v>0</v>
      </c>
      <c r="T184" s="208"/>
    </row>
    <row r="185" spans="1:20" s="95" customFormat="1" hidden="1">
      <c r="A185" s="96"/>
      <c r="B185" s="131"/>
      <c r="C185" s="145"/>
      <c r="D185" s="131"/>
      <c r="E185" s="204"/>
      <c r="F185" s="134"/>
      <c r="G185" s="135"/>
      <c r="H185" s="136"/>
      <c r="I185" s="134"/>
      <c r="J185" s="137"/>
      <c r="K185" s="137"/>
      <c r="L185" s="138"/>
      <c r="M185" s="205"/>
      <c r="N185" s="206"/>
      <c r="O185" s="138"/>
      <c r="P185" s="134"/>
      <c r="Q185" s="141"/>
      <c r="R185" s="204"/>
      <c r="S185" s="144">
        <f>R185*E181</f>
        <v>0</v>
      </c>
      <c r="T185" s="208"/>
    </row>
    <row r="186" spans="1:20" s="95" customFormat="1" hidden="1">
      <c r="A186" s="96"/>
      <c r="B186" s="131"/>
      <c r="C186" s="145"/>
      <c r="D186" s="131"/>
      <c r="E186" s="204"/>
      <c r="F186" s="134"/>
      <c r="G186" s="135"/>
      <c r="H186" s="136"/>
      <c r="I186" s="134"/>
      <c r="J186" s="137"/>
      <c r="K186" s="137"/>
      <c r="L186" s="138"/>
      <c r="M186" s="205"/>
      <c r="N186" s="206"/>
      <c r="O186" s="138"/>
      <c r="P186" s="134"/>
      <c r="Q186" s="141"/>
      <c r="R186" s="204"/>
      <c r="S186" s="144">
        <f>R186*E181</f>
        <v>0</v>
      </c>
      <c r="T186" s="208"/>
    </row>
    <row r="187" spans="1:20" s="95" customFormat="1" hidden="1">
      <c r="A187" s="96"/>
      <c r="B187" s="131"/>
      <c r="C187" s="145"/>
      <c r="D187" s="131"/>
      <c r="E187" s="204"/>
      <c r="F187" s="134"/>
      <c r="G187" s="135"/>
      <c r="H187" s="136"/>
      <c r="I187" s="134"/>
      <c r="J187" s="137"/>
      <c r="K187" s="137"/>
      <c r="L187" s="138"/>
      <c r="M187" s="205"/>
      <c r="N187" s="206"/>
      <c r="O187" s="138"/>
      <c r="P187" s="134"/>
      <c r="Q187" s="141"/>
      <c r="R187" s="204"/>
      <c r="S187" s="144">
        <f>R187*E181</f>
        <v>0</v>
      </c>
      <c r="T187" s="208"/>
    </row>
    <row r="188" spans="1:20" s="95" customFormat="1" hidden="1">
      <c r="A188" s="96"/>
      <c r="B188" s="131"/>
      <c r="C188" s="145"/>
      <c r="D188" s="131"/>
      <c r="E188" s="204"/>
      <c r="F188" s="134"/>
      <c r="G188" s="135"/>
      <c r="H188" s="136"/>
      <c r="I188" s="134"/>
      <c r="J188" s="137"/>
      <c r="K188" s="137"/>
      <c r="L188" s="138"/>
      <c r="M188" s="205"/>
      <c r="N188" s="206"/>
      <c r="O188" s="138"/>
      <c r="P188" s="134"/>
      <c r="Q188" s="141"/>
      <c r="R188" s="204"/>
      <c r="S188" s="144">
        <f>R188*E181</f>
        <v>0</v>
      </c>
      <c r="T188" s="208"/>
    </row>
    <row r="189" spans="1:20" s="95" customFormat="1" hidden="1">
      <c r="A189" s="104"/>
      <c r="B189" s="131"/>
      <c r="C189" s="145"/>
      <c r="D189" s="131"/>
      <c r="E189" s="204"/>
      <c r="F189" s="134"/>
      <c r="G189" s="135"/>
      <c r="H189" s="136"/>
      <c r="I189" s="134"/>
      <c r="J189" s="207"/>
      <c r="K189" s="207"/>
      <c r="L189" s="138"/>
      <c r="M189" s="205"/>
      <c r="N189" s="206"/>
      <c r="O189" s="138"/>
      <c r="P189" s="134"/>
      <c r="Q189" s="141"/>
      <c r="R189" s="204"/>
      <c r="S189" s="144">
        <f>R189*E181</f>
        <v>0</v>
      </c>
      <c r="T189" s="208"/>
    </row>
    <row r="190" spans="1:20" s="95" customFormat="1" ht="20.25" customHeight="1">
      <c r="A190" s="83">
        <f>A181+1</f>
        <v>21</v>
      </c>
      <c r="B190" s="209" t="s">
        <v>61</v>
      </c>
      <c r="C190" s="210" t="s">
        <v>62</v>
      </c>
      <c r="D190" s="211" t="s">
        <v>33</v>
      </c>
      <c r="E190" s="210">
        <v>1</v>
      </c>
      <c r="F190" s="212">
        <v>1.34</v>
      </c>
      <c r="G190" s="213">
        <f>F190*E190</f>
        <v>1.34</v>
      </c>
      <c r="H190" s="214">
        <f>F190*$H$9</f>
        <v>1.9655191218948587</v>
      </c>
      <c r="I190" s="212">
        <v>0.05</v>
      </c>
      <c r="J190" s="214">
        <f>I190*E190</f>
        <v>0.05</v>
      </c>
      <c r="K190" s="214">
        <f>$K$9*I190</f>
        <v>0.15287400000000001</v>
      </c>
      <c r="L190" s="215">
        <f>(R190*T190+R191*T191+R192*T192+R193*T193+R194*T194+R195*T195+R196*T196+R197*T197+R198*T198)*L$9</f>
        <v>108.00231750000002</v>
      </c>
      <c r="M190" s="215">
        <f>H190+K190+L190</f>
        <v>110.12071062189487</v>
      </c>
      <c r="N190" s="215">
        <f>M190*E190</f>
        <v>110.12071062189487</v>
      </c>
      <c r="O190" s="216">
        <f>E190*L190</f>
        <v>108.00231750000002</v>
      </c>
      <c r="P190" s="212" t="s">
        <v>63</v>
      </c>
      <c r="Q190" s="217" t="s">
        <v>33</v>
      </c>
      <c r="R190" s="218">
        <v>1</v>
      </c>
      <c r="S190" s="219">
        <f>R190*E190</f>
        <v>1</v>
      </c>
      <c r="T190" s="220">
        <v>95</v>
      </c>
    </row>
    <row r="191" spans="1:20" s="229" customFormat="1" ht="14.25" hidden="1" customHeight="1">
      <c r="A191" s="96"/>
      <c r="B191" s="221"/>
      <c r="C191" s="222"/>
      <c r="D191" s="221"/>
      <c r="E191" s="143"/>
      <c r="F191" s="222"/>
      <c r="G191" s="143"/>
      <c r="H191" s="143"/>
      <c r="I191" s="222"/>
      <c r="J191" s="143"/>
      <c r="K191" s="223"/>
      <c r="L191" s="224"/>
      <c r="M191" s="224"/>
      <c r="N191" s="224"/>
      <c r="O191" s="225"/>
      <c r="P191" s="134"/>
      <c r="Q191" s="226"/>
      <c r="R191" s="226"/>
      <c r="S191" s="227">
        <f t="shared" ref="S191:S198" si="0">R191*E$10</f>
        <v>0</v>
      </c>
      <c r="T191" s="228"/>
    </row>
    <row r="192" spans="1:20" s="229" customFormat="1" ht="14.25" hidden="1" customHeight="1">
      <c r="A192" s="96"/>
      <c r="B192" s="221"/>
      <c r="C192" s="222"/>
      <c r="D192" s="221"/>
      <c r="E192" s="143"/>
      <c r="F192" s="222"/>
      <c r="G192" s="143"/>
      <c r="H192" s="143"/>
      <c r="I192" s="222"/>
      <c r="J192" s="143"/>
      <c r="K192" s="223"/>
      <c r="L192" s="224"/>
      <c r="M192" s="224"/>
      <c r="N192" s="224"/>
      <c r="O192" s="225"/>
      <c r="P192" s="134"/>
      <c r="Q192" s="226"/>
      <c r="R192" s="226"/>
      <c r="S192" s="227">
        <f t="shared" si="0"/>
        <v>0</v>
      </c>
      <c r="T192" s="230"/>
    </row>
    <row r="193" spans="1:20" s="229" customFormat="1" ht="14.25" hidden="1" customHeight="1">
      <c r="A193" s="96"/>
      <c r="B193" s="221"/>
      <c r="C193" s="222"/>
      <c r="D193" s="221"/>
      <c r="E193" s="143"/>
      <c r="F193" s="222"/>
      <c r="G193" s="143"/>
      <c r="H193" s="143"/>
      <c r="I193" s="222"/>
      <c r="J193" s="143"/>
      <c r="K193" s="223"/>
      <c r="L193" s="224"/>
      <c r="M193" s="224"/>
      <c r="N193" s="224"/>
      <c r="O193" s="225"/>
      <c r="P193" s="134"/>
      <c r="Q193" s="226"/>
      <c r="R193" s="226"/>
      <c r="S193" s="227">
        <f t="shared" si="0"/>
        <v>0</v>
      </c>
      <c r="T193" s="230"/>
    </row>
    <row r="194" spans="1:20" s="229" customFormat="1" ht="14.25" hidden="1" customHeight="1">
      <c r="A194" s="96"/>
      <c r="B194" s="221"/>
      <c r="C194" s="222"/>
      <c r="D194" s="221"/>
      <c r="E194" s="143"/>
      <c r="F194" s="222"/>
      <c r="G194" s="143"/>
      <c r="H194" s="143"/>
      <c r="I194" s="222"/>
      <c r="J194" s="143"/>
      <c r="K194" s="223"/>
      <c r="L194" s="224"/>
      <c r="M194" s="224"/>
      <c r="N194" s="224"/>
      <c r="O194" s="225"/>
      <c r="P194" s="134"/>
      <c r="Q194" s="226"/>
      <c r="R194" s="226"/>
      <c r="S194" s="227">
        <f t="shared" si="0"/>
        <v>0</v>
      </c>
      <c r="T194" s="230"/>
    </row>
    <row r="195" spans="1:20" s="229" customFormat="1" ht="14.25" hidden="1" customHeight="1">
      <c r="A195" s="96"/>
      <c r="B195" s="221"/>
      <c r="C195" s="222"/>
      <c r="D195" s="221"/>
      <c r="E195" s="143"/>
      <c r="F195" s="222"/>
      <c r="G195" s="143"/>
      <c r="H195" s="143"/>
      <c r="I195" s="222"/>
      <c r="J195" s="143"/>
      <c r="K195" s="223"/>
      <c r="L195" s="224"/>
      <c r="M195" s="224"/>
      <c r="N195" s="224"/>
      <c r="O195" s="225"/>
      <c r="P195" s="134"/>
      <c r="Q195" s="226"/>
      <c r="R195" s="226"/>
      <c r="S195" s="227">
        <f t="shared" si="0"/>
        <v>0</v>
      </c>
      <c r="T195" s="230"/>
    </row>
    <row r="196" spans="1:20" s="229" customFormat="1" ht="14.25" hidden="1" customHeight="1">
      <c r="A196" s="96"/>
      <c r="B196" s="221"/>
      <c r="C196" s="222"/>
      <c r="D196" s="221"/>
      <c r="E196" s="143"/>
      <c r="F196" s="222"/>
      <c r="G196" s="143">
        <f>F196*E196</f>
        <v>0</v>
      </c>
      <c r="H196" s="143"/>
      <c r="I196" s="222"/>
      <c r="J196" s="143">
        <f>I196*E196</f>
        <v>0</v>
      </c>
      <c r="K196" s="223"/>
      <c r="L196" s="224"/>
      <c r="M196" s="224"/>
      <c r="N196" s="224"/>
      <c r="O196" s="225"/>
      <c r="P196" s="134"/>
      <c r="Q196" s="226"/>
      <c r="R196" s="226"/>
      <c r="S196" s="227">
        <f t="shared" si="0"/>
        <v>0</v>
      </c>
      <c r="T196" s="230"/>
    </row>
    <row r="197" spans="1:20" s="229" customFormat="1" ht="14.25" hidden="1" customHeight="1">
      <c r="A197" s="96"/>
      <c r="B197" s="221"/>
      <c r="C197" s="222"/>
      <c r="D197" s="221"/>
      <c r="E197" s="143"/>
      <c r="F197" s="222"/>
      <c r="G197" s="143"/>
      <c r="H197" s="143"/>
      <c r="I197" s="222"/>
      <c r="J197" s="143"/>
      <c r="K197" s="223"/>
      <c r="L197" s="224"/>
      <c r="M197" s="224"/>
      <c r="N197" s="224"/>
      <c r="O197" s="225"/>
      <c r="P197" s="134"/>
      <c r="Q197" s="226"/>
      <c r="R197" s="226"/>
      <c r="S197" s="227">
        <f t="shared" si="0"/>
        <v>0</v>
      </c>
      <c r="T197" s="230"/>
    </row>
    <row r="198" spans="1:20" s="229" customFormat="1" ht="14.25" hidden="1" customHeight="1">
      <c r="A198" s="104"/>
      <c r="B198" s="221"/>
      <c r="C198" s="222"/>
      <c r="D198" s="221"/>
      <c r="E198" s="143"/>
      <c r="F198" s="222"/>
      <c r="G198" s="143"/>
      <c r="H198" s="143"/>
      <c r="I198" s="222"/>
      <c r="J198" s="143"/>
      <c r="K198" s="223"/>
      <c r="L198" s="224"/>
      <c r="M198" s="224"/>
      <c r="N198" s="224"/>
      <c r="O198" s="225"/>
      <c r="P198" s="222"/>
      <c r="Q198" s="226"/>
      <c r="R198" s="226"/>
      <c r="S198" s="227">
        <f t="shared" si="0"/>
        <v>0</v>
      </c>
      <c r="T198" s="230"/>
    </row>
    <row r="199" spans="1:20" s="95" customFormat="1" ht="21" customHeight="1">
      <c r="A199" s="83">
        <f>A190+1</f>
        <v>22</v>
      </c>
      <c r="B199" s="209" t="s">
        <v>61</v>
      </c>
      <c r="C199" s="210" t="s">
        <v>64</v>
      </c>
      <c r="D199" s="211" t="s">
        <v>33</v>
      </c>
      <c r="E199" s="210">
        <v>1</v>
      </c>
      <c r="F199" s="212">
        <v>1.34</v>
      </c>
      <c r="G199" s="213">
        <f>F199*E199</f>
        <v>1.34</v>
      </c>
      <c r="H199" s="214">
        <f>F199*$H$9</f>
        <v>1.9655191218948587</v>
      </c>
      <c r="I199" s="212">
        <v>0.05</v>
      </c>
      <c r="J199" s="214">
        <f>I199*E199</f>
        <v>0.05</v>
      </c>
      <c r="K199" s="214">
        <f>$K$9*I199</f>
        <v>0.15287400000000001</v>
      </c>
      <c r="L199" s="215">
        <f>(R199*T199+R200*T200+R201*T201+R202*T202+R203*T203+R204*T204+R205*T205+R206*T206+R207*T207)*L$9</f>
        <v>85.264987500000018</v>
      </c>
      <c r="M199" s="215">
        <f>H199+K199+L199</f>
        <v>87.383380621894872</v>
      </c>
      <c r="N199" s="215">
        <f>M199*E199</f>
        <v>87.383380621894872</v>
      </c>
      <c r="O199" s="216">
        <f>E199*L199</f>
        <v>85.264987500000018</v>
      </c>
      <c r="P199" s="212" t="s">
        <v>63</v>
      </c>
      <c r="Q199" s="217" t="s">
        <v>33</v>
      </c>
      <c r="R199" s="218">
        <v>1</v>
      </c>
      <c r="S199" s="219">
        <f>R199*E199</f>
        <v>1</v>
      </c>
      <c r="T199" s="231">
        <v>75</v>
      </c>
    </row>
    <row r="200" spans="1:20" s="229" customFormat="1" ht="14.25" hidden="1" customHeight="1">
      <c r="A200" s="96"/>
      <c r="B200" s="221"/>
      <c r="C200" s="222"/>
      <c r="D200" s="221"/>
      <c r="E200" s="143"/>
      <c r="F200" s="222"/>
      <c r="G200" s="143"/>
      <c r="H200" s="143"/>
      <c r="I200" s="222"/>
      <c r="J200" s="143"/>
      <c r="K200" s="223"/>
      <c r="L200" s="224"/>
      <c r="M200" s="224"/>
      <c r="N200" s="224"/>
      <c r="O200" s="225"/>
      <c r="P200" s="134"/>
      <c r="Q200" s="226"/>
      <c r="R200" s="226"/>
      <c r="S200" s="227">
        <f t="shared" ref="S200:S207" si="1">R200*E$10</f>
        <v>0</v>
      </c>
      <c r="T200" s="228"/>
    </row>
    <row r="201" spans="1:20" s="229" customFormat="1" ht="14.25" hidden="1" customHeight="1">
      <c r="A201" s="96"/>
      <c r="B201" s="221"/>
      <c r="C201" s="222"/>
      <c r="D201" s="221"/>
      <c r="E201" s="143"/>
      <c r="F201" s="222"/>
      <c r="G201" s="143"/>
      <c r="H201" s="143"/>
      <c r="I201" s="222"/>
      <c r="J201" s="143"/>
      <c r="K201" s="223"/>
      <c r="L201" s="224"/>
      <c r="M201" s="224"/>
      <c r="N201" s="224"/>
      <c r="O201" s="225"/>
      <c r="P201" s="134"/>
      <c r="Q201" s="226"/>
      <c r="R201" s="226"/>
      <c r="S201" s="227">
        <f t="shared" si="1"/>
        <v>0</v>
      </c>
      <c r="T201" s="230"/>
    </row>
    <row r="202" spans="1:20" s="229" customFormat="1" ht="14.25" hidden="1" customHeight="1">
      <c r="A202" s="96"/>
      <c r="B202" s="221"/>
      <c r="C202" s="222"/>
      <c r="D202" s="221"/>
      <c r="E202" s="143"/>
      <c r="F202" s="222"/>
      <c r="G202" s="143"/>
      <c r="H202" s="143"/>
      <c r="I202" s="222"/>
      <c r="J202" s="143"/>
      <c r="K202" s="223"/>
      <c r="L202" s="224"/>
      <c r="M202" s="224"/>
      <c r="N202" s="224"/>
      <c r="O202" s="225"/>
      <c r="P202" s="134"/>
      <c r="Q202" s="226"/>
      <c r="R202" s="226"/>
      <c r="S202" s="227">
        <f t="shared" si="1"/>
        <v>0</v>
      </c>
      <c r="T202" s="230"/>
    </row>
    <row r="203" spans="1:20" s="229" customFormat="1" ht="14.25" hidden="1" customHeight="1">
      <c r="A203" s="96"/>
      <c r="B203" s="221"/>
      <c r="C203" s="222"/>
      <c r="D203" s="221"/>
      <c r="E203" s="143"/>
      <c r="F203" s="222"/>
      <c r="G203" s="143"/>
      <c r="H203" s="143"/>
      <c r="I203" s="222"/>
      <c r="J203" s="143"/>
      <c r="K203" s="223"/>
      <c r="L203" s="224"/>
      <c r="M203" s="224"/>
      <c r="N203" s="224"/>
      <c r="O203" s="225"/>
      <c r="P203" s="134"/>
      <c r="Q203" s="226"/>
      <c r="R203" s="226"/>
      <c r="S203" s="227">
        <f t="shared" si="1"/>
        <v>0</v>
      </c>
      <c r="T203" s="230"/>
    </row>
    <row r="204" spans="1:20" s="229" customFormat="1" ht="14.25" hidden="1" customHeight="1">
      <c r="A204" s="96"/>
      <c r="B204" s="221"/>
      <c r="C204" s="222"/>
      <c r="D204" s="221"/>
      <c r="E204" s="143"/>
      <c r="F204" s="222"/>
      <c r="G204" s="143"/>
      <c r="H204" s="143"/>
      <c r="I204" s="222"/>
      <c r="J204" s="143"/>
      <c r="K204" s="223"/>
      <c r="L204" s="224"/>
      <c r="M204" s="224"/>
      <c r="N204" s="224"/>
      <c r="O204" s="225"/>
      <c r="P204" s="134"/>
      <c r="Q204" s="226"/>
      <c r="R204" s="226"/>
      <c r="S204" s="227">
        <f t="shared" si="1"/>
        <v>0</v>
      </c>
      <c r="T204" s="230"/>
    </row>
    <row r="205" spans="1:20" s="229" customFormat="1" ht="14.25" hidden="1" customHeight="1">
      <c r="A205" s="96"/>
      <c r="B205" s="221"/>
      <c r="C205" s="222"/>
      <c r="D205" s="221"/>
      <c r="E205" s="143"/>
      <c r="F205" s="222"/>
      <c r="G205" s="143">
        <f>F205*E205</f>
        <v>0</v>
      </c>
      <c r="H205" s="143"/>
      <c r="I205" s="222"/>
      <c r="J205" s="143">
        <f>I205*E205</f>
        <v>0</v>
      </c>
      <c r="K205" s="223"/>
      <c r="L205" s="224"/>
      <c r="M205" s="224"/>
      <c r="N205" s="224"/>
      <c r="O205" s="225"/>
      <c r="P205" s="134"/>
      <c r="Q205" s="226"/>
      <c r="R205" s="226"/>
      <c r="S205" s="227">
        <f t="shared" si="1"/>
        <v>0</v>
      </c>
      <c r="T205" s="230"/>
    </row>
    <row r="206" spans="1:20" s="229" customFormat="1" ht="14.25" hidden="1" customHeight="1">
      <c r="A206" s="96"/>
      <c r="B206" s="221"/>
      <c r="C206" s="222"/>
      <c r="D206" s="221"/>
      <c r="E206" s="143"/>
      <c r="F206" s="222"/>
      <c r="G206" s="143"/>
      <c r="H206" s="143"/>
      <c r="I206" s="222"/>
      <c r="J206" s="143"/>
      <c r="K206" s="223"/>
      <c r="L206" s="224"/>
      <c r="M206" s="224"/>
      <c r="N206" s="224"/>
      <c r="O206" s="225"/>
      <c r="P206" s="134"/>
      <c r="Q206" s="226"/>
      <c r="R206" s="226"/>
      <c r="S206" s="227">
        <f t="shared" si="1"/>
        <v>0</v>
      </c>
      <c r="T206" s="230"/>
    </row>
    <row r="207" spans="1:20" s="229" customFormat="1" ht="14.25" hidden="1">
      <c r="A207" s="104"/>
      <c r="B207" s="221"/>
      <c r="C207" s="222"/>
      <c r="D207" s="221"/>
      <c r="E207" s="143"/>
      <c r="F207" s="222"/>
      <c r="G207" s="143"/>
      <c r="H207" s="143"/>
      <c r="I207" s="222"/>
      <c r="J207" s="143"/>
      <c r="K207" s="223"/>
      <c r="L207" s="224"/>
      <c r="M207" s="224"/>
      <c r="N207" s="224"/>
      <c r="O207" s="225"/>
      <c r="P207" s="222"/>
      <c r="Q207" s="226"/>
      <c r="R207" s="226"/>
      <c r="S207" s="227">
        <f t="shared" si="1"/>
        <v>0</v>
      </c>
      <c r="T207" s="230"/>
    </row>
    <row r="208" spans="1:20" s="95" customFormat="1" ht="20.25" customHeight="1">
      <c r="A208" s="83">
        <f>A199+1</f>
        <v>23</v>
      </c>
      <c r="B208" s="209" t="s">
        <v>61</v>
      </c>
      <c r="C208" s="210" t="s">
        <v>65</v>
      </c>
      <c r="D208" s="211" t="s">
        <v>33</v>
      </c>
      <c r="E208" s="210">
        <v>1</v>
      </c>
      <c r="F208" s="212">
        <v>1.34</v>
      </c>
      <c r="G208" s="213">
        <f>F208*E208</f>
        <v>1.34</v>
      </c>
      <c r="H208" s="214">
        <f>F208*$H$9</f>
        <v>1.9655191218948587</v>
      </c>
      <c r="I208" s="212">
        <v>0.05</v>
      </c>
      <c r="J208" s="214">
        <f>I208*E208</f>
        <v>0.05</v>
      </c>
      <c r="K208" s="214">
        <f>$K$9*I208</f>
        <v>0.15287400000000001</v>
      </c>
      <c r="L208" s="215">
        <f>(R208*T208+R209*T209+R210*T210+R211*T211+R212*T212+R213*T213+R214*T214+R215*T215+R216*T216)*L$9</f>
        <v>73.896322500000011</v>
      </c>
      <c r="M208" s="215">
        <f>H208+K208+L208</f>
        <v>76.014715621894865</v>
      </c>
      <c r="N208" s="215">
        <f>M208*E208</f>
        <v>76.014715621894865</v>
      </c>
      <c r="O208" s="216">
        <f>E208*L208</f>
        <v>73.896322500000011</v>
      </c>
      <c r="P208" s="212" t="s">
        <v>63</v>
      </c>
      <c r="Q208" s="217" t="s">
        <v>33</v>
      </c>
      <c r="R208" s="218">
        <v>1</v>
      </c>
      <c r="S208" s="219">
        <f>R208*E208</f>
        <v>1</v>
      </c>
      <c r="T208" s="220">
        <v>65</v>
      </c>
    </row>
    <row r="209" spans="1:20" s="229" customFormat="1" ht="14.25" hidden="1" customHeight="1">
      <c r="A209" s="96"/>
      <c r="B209" s="221"/>
      <c r="C209" s="222"/>
      <c r="D209" s="221"/>
      <c r="E209" s="143"/>
      <c r="F209" s="222"/>
      <c r="G209" s="143"/>
      <c r="H209" s="143"/>
      <c r="I209" s="222"/>
      <c r="J209" s="143"/>
      <c r="K209" s="223"/>
      <c r="L209" s="224"/>
      <c r="M209" s="224"/>
      <c r="N209" s="224"/>
      <c r="O209" s="225"/>
      <c r="P209" s="134"/>
      <c r="Q209" s="226"/>
      <c r="R209" s="226"/>
      <c r="S209" s="227">
        <f t="shared" ref="S209:S216" si="2">R209*E$10</f>
        <v>0</v>
      </c>
      <c r="T209" s="228"/>
    </row>
    <row r="210" spans="1:20" s="229" customFormat="1" ht="14.25" hidden="1" customHeight="1">
      <c r="A210" s="96"/>
      <c r="B210" s="221"/>
      <c r="C210" s="222"/>
      <c r="D210" s="221"/>
      <c r="E210" s="143"/>
      <c r="F210" s="222"/>
      <c r="G210" s="143"/>
      <c r="H210" s="143"/>
      <c r="I210" s="222"/>
      <c r="J210" s="143"/>
      <c r="K210" s="223"/>
      <c r="L210" s="224"/>
      <c r="M210" s="224"/>
      <c r="N210" s="224"/>
      <c r="O210" s="225"/>
      <c r="P210" s="134"/>
      <c r="Q210" s="226"/>
      <c r="R210" s="226"/>
      <c r="S210" s="227">
        <f t="shared" si="2"/>
        <v>0</v>
      </c>
      <c r="T210" s="230"/>
    </row>
    <row r="211" spans="1:20" s="229" customFormat="1" ht="14.25" hidden="1" customHeight="1">
      <c r="A211" s="96"/>
      <c r="B211" s="221"/>
      <c r="C211" s="222"/>
      <c r="D211" s="221"/>
      <c r="E211" s="143"/>
      <c r="F211" s="222"/>
      <c r="G211" s="143"/>
      <c r="H211" s="143"/>
      <c r="I211" s="222"/>
      <c r="J211" s="143"/>
      <c r="K211" s="223"/>
      <c r="L211" s="224"/>
      <c r="M211" s="224"/>
      <c r="N211" s="224"/>
      <c r="O211" s="225"/>
      <c r="P211" s="134"/>
      <c r="Q211" s="226"/>
      <c r="R211" s="226"/>
      <c r="S211" s="227">
        <f t="shared" si="2"/>
        <v>0</v>
      </c>
      <c r="T211" s="230"/>
    </row>
    <row r="212" spans="1:20" s="229" customFormat="1" ht="14.25" hidden="1" customHeight="1">
      <c r="A212" s="96"/>
      <c r="B212" s="221"/>
      <c r="C212" s="222"/>
      <c r="D212" s="221"/>
      <c r="E212" s="143"/>
      <c r="F212" s="222"/>
      <c r="G212" s="143"/>
      <c r="H212" s="143"/>
      <c r="I212" s="222"/>
      <c r="J212" s="143"/>
      <c r="K212" s="223"/>
      <c r="L212" s="224"/>
      <c r="M212" s="224"/>
      <c r="N212" s="224"/>
      <c r="O212" s="225"/>
      <c r="P212" s="134"/>
      <c r="Q212" s="226"/>
      <c r="R212" s="226"/>
      <c r="S212" s="227">
        <f t="shared" si="2"/>
        <v>0</v>
      </c>
      <c r="T212" s="230"/>
    </row>
    <row r="213" spans="1:20" s="229" customFormat="1" ht="14.25" hidden="1" customHeight="1">
      <c r="A213" s="96"/>
      <c r="B213" s="221"/>
      <c r="C213" s="222"/>
      <c r="D213" s="221"/>
      <c r="E213" s="143"/>
      <c r="F213" s="222"/>
      <c r="G213" s="143"/>
      <c r="H213" s="143"/>
      <c r="I213" s="222"/>
      <c r="J213" s="143"/>
      <c r="K213" s="223"/>
      <c r="L213" s="224"/>
      <c r="M213" s="224"/>
      <c r="N213" s="224"/>
      <c r="O213" s="225"/>
      <c r="P213" s="134"/>
      <c r="Q213" s="226"/>
      <c r="R213" s="226"/>
      <c r="S213" s="227">
        <f t="shared" si="2"/>
        <v>0</v>
      </c>
      <c r="T213" s="230"/>
    </row>
    <row r="214" spans="1:20" s="229" customFormat="1" ht="14.25" hidden="1" customHeight="1">
      <c r="A214" s="96"/>
      <c r="B214" s="221"/>
      <c r="C214" s="222"/>
      <c r="D214" s="221"/>
      <c r="E214" s="143"/>
      <c r="F214" s="222"/>
      <c r="G214" s="143">
        <f>F214*E214</f>
        <v>0</v>
      </c>
      <c r="H214" s="143"/>
      <c r="I214" s="222"/>
      <c r="J214" s="143">
        <f>I214*E214</f>
        <v>0</v>
      </c>
      <c r="K214" s="223"/>
      <c r="L214" s="224"/>
      <c r="M214" s="224"/>
      <c r="N214" s="224"/>
      <c r="O214" s="225"/>
      <c r="P214" s="134"/>
      <c r="Q214" s="226"/>
      <c r="R214" s="226"/>
      <c r="S214" s="227">
        <f t="shared" si="2"/>
        <v>0</v>
      </c>
      <c r="T214" s="230"/>
    </row>
    <row r="215" spans="1:20" s="229" customFormat="1" ht="14.25" hidden="1" customHeight="1">
      <c r="A215" s="96"/>
      <c r="B215" s="221"/>
      <c r="C215" s="222"/>
      <c r="D215" s="221"/>
      <c r="E215" s="143"/>
      <c r="F215" s="222"/>
      <c r="G215" s="143"/>
      <c r="H215" s="143"/>
      <c r="I215" s="222"/>
      <c r="J215" s="143"/>
      <c r="K215" s="223"/>
      <c r="L215" s="224"/>
      <c r="M215" s="224"/>
      <c r="N215" s="224"/>
      <c r="O215" s="225"/>
      <c r="P215" s="134"/>
      <c r="Q215" s="226"/>
      <c r="R215" s="226"/>
      <c r="S215" s="227">
        <f t="shared" si="2"/>
        <v>0</v>
      </c>
      <c r="T215" s="230"/>
    </row>
    <row r="216" spans="1:20" s="229" customFormat="1" ht="14.25" hidden="1" customHeight="1">
      <c r="A216" s="104"/>
      <c r="B216" s="221"/>
      <c r="C216" s="222"/>
      <c r="D216" s="221"/>
      <c r="E216" s="143"/>
      <c r="F216" s="222"/>
      <c r="G216" s="143"/>
      <c r="H216" s="143"/>
      <c r="I216" s="222"/>
      <c r="J216" s="143"/>
      <c r="K216" s="223"/>
      <c r="L216" s="224"/>
      <c r="M216" s="224"/>
      <c r="N216" s="224"/>
      <c r="O216" s="225"/>
      <c r="P216" s="222"/>
      <c r="Q216" s="226"/>
      <c r="R216" s="226"/>
      <c r="S216" s="227">
        <f t="shared" si="2"/>
        <v>0</v>
      </c>
      <c r="T216" s="230"/>
    </row>
    <row r="217" spans="1:20" s="95" customFormat="1" ht="21" customHeight="1">
      <c r="A217" s="83">
        <f>A208+1</f>
        <v>24</v>
      </c>
      <c r="B217" s="209" t="s">
        <v>61</v>
      </c>
      <c r="C217" s="210" t="s">
        <v>66</v>
      </c>
      <c r="D217" s="211" t="s">
        <v>33</v>
      </c>
      <c r="E217" s="210">
        <v>1</v>
      </c>
      <c r="F217" s="212">
        <v>1.34</v>
      </c>
      <c r="G217" s="213">
        <f>F217*E217</f>
        <v>1.34</v>
      </c>
      <c r="H217" s="214">
        <f>F217*$H$9</f>
        <v>1.9655191218948587</v>
      </c>
      <c r="I217" s="212">
        <v>0.05</v>
      </c>
      <c r="J217" s="214">
        <f>I217*E217</f>
        <v>0.05</v>
      </c>
      <c r="K217" s="214">
        <f>$K$9*I217</f>
        <v>0.15287400000000001</v>
      </c>
      <c r="L217" s="215">
        <f>(R217*T217+R218*T218+R219*T219+R220*T220+R221*T221+R222*T222+R223*T223+R224*T224+R225*T225)*L$9</f>
        <v>17.052997500000004</v>
      </c>
      <c r="M217" s="215">
        <f>H217+K217+L217</f>
        <v>19.171390621894862</v>
      </c>
      <c r="N217" s="215">
        <f>M217*E217</f>
        <v>19.171390621894862</v>
      </c>
      <c r="O217" s="216">
        <f>E217*L217</f>
        <v>17.052997500000004</v>
      </c>
      <c r="P217" s="212" t="s">
        <v>63</v>
      </c>
      <c r="Q217" s="217" t="s">
        <v>33</v>
      </c>
      <c r="R217" s="218">
        <v>1</v>
      </c>
      <c r="S217" s="219">
        <f>R217*E217</f>
        <v>1</v>
      </c>
      <c r="T217" s="231">
        <f>15</f>
        <v>15</v>
      </c>
    </row>
    <row r="218" spans="1:20" s="229" customFormat="1" ht="14.25" hidden="1" customHeight="1">
      <c r="A218" s="96"/>
      <c r="B218" s="221"/>
      <c r="C218" s="222"/>
      <c r="D218" s="221"/>
      <c r="E218" s="143"/>
      <c r="F218" s="222"/>
      <c r="G218" s="143"/>
      <c r="H218" s="143"/>
      <c r="I218" s="222"/>
      <c r="J218" s="143"/>
      <c r="K218" s="223"/>
      <c r="L218" s="224"/>
      <c r="M218" s="224"/>
      <c r="N218" s="224"/>
      <c r="O218" s="225"/>
      <c r="P218" s="134"/>
      <c r="Q218" s="226"/>
      <c r="R218" s="226"/>
      <c r="S218" s="227">
        <f t="shared" ref="S218:S225" si="3">R218*E$10</f>
        <v>0</v>
      </c>
      <c r="T218" s="228"/>
    </row>
    <row r="219" spans="1:20" s="229" customFormat="1" ht="14.25" hidden="1" customHeight="1">
      <c r="A219" s="96"/>
      <c r="B219" s="221"/>
      <c r="C219" s="222"/>
      <c r="D219" s="221"/>
      <c r="E219" s="143"/>
      <c r="F219" s="222"/>
      <c r="G219" s="143"/>
      <c r="H219" s="143"/>
      <c r="I219" s="222"/>
      <c r="J219" s="143"/>
      <c r="K219" s="223"/>
      <c r="L219" s="224"/>
      <c r="M219" s="224"/>
      <c r="N219" s="224"/>
      <c r="O219" s="225"/>
      <c r="P219" s="134"/>
      <c r="Q219" s="226"/>
      <c r="R219" s="226"/>
      <c r="S219" s="227">
        <f t="shared" si="3"/>
        <v>0</v>
      </c>
      <c r="T219" s="230"/>
    </row>
    <row r="220" spans="1:20" s="229" customFormat="1" ht="14.25" hidden="1" customHeight="1">
      <c r="A220" s="96"/>
      <c r="B220" s="221"/>
      <c r="C220" s="222"/>
      <c r="D220" s="221"/>
      <c r="E220" s="143"/>
      <c r="F220" s="222"/>
      <c r="G220" s="143"/>
      <c r="H220" s="143"/>
      <c r="I220" s="222"/>
      <c r="J220" s="143"/>
      <c r="K220" s="223"/>
      <c r="L220" s="224"/>
      <c r="M220" s="224"/>
      <c r="N220" s="224"/>
      <c r="O220" s="225"/>
      <c r="P220" s="134"/>
      <c r="Q220" s="226"/>
      <c r="R220" s="226"/>
      <c r="S220" s="227">
        <f t="shared" si="3"/>
        <v>0</v>
      </c>
      <c r="T220" s="230"/>
    </row>
    <row r="221" spans="1:20" s="229" customFormat="1" ht="14.25" hidden="1" customHeight="1">
      <c r="A221" s="96"/>
      <c r="B221" s="221"/>
      <c r="C221" s="222"/>
      <c r="D221" s="221"/>
      <c r="E221" s="143"/>
      <c r="F221" s="222"/>
      <c r="G221" s="143"/>
      <c r="H221" s="143"/>
      <c r="I221" s="222"/>
      <c r="J221" s="143"/>
      <c r="K221" s="223"/>
      <c r="L221" s="224"/>
      <c r="M221" s="224"/>
      <c r="N221" s="224"/>
      <c r="O221" s="225"/>
      <c r="P221" s="134"/>
      <c r="Q221" s="226"/>
      <c r="R221" s="226"/>
      <c r="S221" s="227">
        <f t="shared" si="3"/>
        <v>0</v>
      </c>
      <c r="T221" s="230"/>
    </row>
    <row r="222" spans="1:20" s="229" customFormat="1" ht="14.25" hidden="1" customHeight="1">
      <c r="A222" s="96"/>
      <c r="B222" s="221"/>
      <c r="C222" s="222"/>
      <c r="D222" s="221"/>
      <c r="E222" s="143"/>
      <c r="F222" s="222"/>
      <c r="G222" s="143"/>
      <c r="H222" s="143"/>
      <c r="I222" s="222"/>
      <c r="J222" s="143"/>
      <c r="K222" s="223"/>
      <c r="L222" s="224"/>
      <c r="M222" s="224"/>
      <c r="N222" s="224"/>
      <c r="O222" s="225"/>
      <c r="P222" s="134"/>
      <c r="Q222" s="226"/>
      <c r="R222" s="226"/>
      <c r="S222" s="227">
        <f t="shared" si="3"/>
        <v>0</v>
      </c>
      <c r="T222" s="230"/>
    </row>
    <row r="223" spans="1:20" s="229" customFormat="1" ht="14.25" hidden="1" customHeight="1">
      <c r="A223" s="96"/>
      <c r="B223" s="221"/>
      <c r="C223" s="222"/>
      <c r="D223" s="221"/>
      <c r="E223" s="143"/>
      <c r="F223" s="222"/>
      <c r="G223" s="143">
        <f>F223*E223</f>
        <v>0</v>
      </c>
      <c r="H223" s="143"/>
      <c r="I223" s="222"/>
      <c r="J223" s="143">
        <f>I223*E223</f>
        <v>0</v>
      </c>
      <c r="K223" s="223"/>
      <c r="L223" s="224"/>
      <c r="M223" s="224"/>
      <c r="N223" s="224"/>
      <c r="O223" s="225"/>
      <c r="P223" s="134"/>
      <c r="Q223" s="226"/>
      <c r="R223" s="226"/>
      <c r="S223" s="227">
        <f t="shared" si="3"/>
        <v>0</v>
      </c>
      <c r="T223" s="230"/>
    </row>
    <row r="224" spans="1:20" s="229" customFormat="1" ht="14.25" hidden="1" customHeight="1">
      <c r="A224" s="96"/>
      <c r="B224" s="221"/>
      <c r="C224" s="222"/>
      <c r="D224" s="221"/>
      <c r="E224" s="143"/>
      <c r="F224" s="222"/>
      <c r="G224" s="143"/>
      <c r="H224" s="143"/>
      <c r="I224" s="222"/>
      <c r="J224" s="143"/>
      <c r="K224" s="223"/>
      <c r="L224" s="224"/>
      <c r="M224" s="224"/>
      <c r="N224" s="224"/>
      <c r="O224" s="225"/>
      <c r="P224" s="134"/>
      <c r="Q224" s="226"/>
      <c r="R224" s="226"/>
      <c r="S224" s="227">
        <f t="shared" si="3"/>
        <v>0</v>
      </c>
      <c r="T224" s="230"/>
    </row>
    <row r="225" spans="1:20" s="229" customFormat="1" ht="14.25" hidden="1">
      <c r="A225" s="104"/>
      <c r="B225" s="221"/>
      <c r="C225" s="222"/>
      <c r="D225" s="221"/>
      <c r="E225" s="143"/>
      <c r="F225" s="222"/>
      <c r="G225" s="143"/>
      <c r="H225" s="143"/>
      <c r="I225" s="222"/>
      <c r="J225" s="143"/>
      <c r="K225" s="223"/>
      <c r="L225" s="224"/>
      <c r="M225" s="224"/>
      <c r="N225" s="224"/>
      <c r="O225" s="225"/>
      <c r="P225" s="222"/>
      <c r="Q225" s="226"/>
      <c r="R225" s="226"/>
      <c r="S225" s="227">
        <f t="shared" si="3"/>
        <v>0</v>
      </c>
      <c r="T225" s="230"/>
    </row>
    <row r="226" spans="1:20" s="95" customFormat="1" ht="21" customHeight="1">
      <c r="A226" s="83">
        <f>A217+1</f>
        <v>25</v>
      </c>
      <c r="B226" s="209" t="s">
        <v>61</v>
      </c>
      <c r="C226" s="210" t="s">
        <v>67</v>
      </c>
      <c r="D226" s="211" t="s">
        <v>33</v>
      </c>
      <c r="E226" s="210">
        <v>2</v>
      </c>
      <c r="F226" s="212">
        <v>1.34</v>
      </c>
      <c r="G226" s="213">
        <f>F226*E226</f>
        <v>2.68</v>
      </c>
      <c r="H226" s="214">
        <f>F226*$H$9</f>
        <v>1.9655191218948587</v>
      </c>
      <c r="I226" s="212">
        <v>0.05</v>
      </c>
      <c r="J226" s="214">
        <f>I226*E226</f>
        <v>0.1</v>
      </c>
      <c r="K226" s="214">
        <f>$K$9*I226</f>
        <v>0.15287400000000001</v>
      </c>
      <c r="L226" s="215">
        <f>(R226*T226+R227*T227+R228*T228+R229*T229+R230*T230+R231*T231+R232*T232+R233*T233+R234*T234)*L$9</f>
        <v>19.326730500000004</v>
      </c>
      <c r="M226" s="215">
        <f>H226+K226+L226</f>
        <v>21.445123621894862</v>
      </c>
      <c r="N226" s="215">
        <f>M226*E226</f>
        <v>42.890247243789723</v>
      </c>
      <c r="O226" s="216">
        <f>E226*L226</f>
        <v>38.653461000000007</v>
      </c>
      <c r="P226" s="212" t="s">
        <v>63</v>
      </c>
      <c r="Q226" s="217" t="s">
        <v>33</v>
      </c>
      <c r="R226" s="218">
        <v>1</v>
      </c>
      <c r="S226" s="219">
        <f>R226*E226</f>
        <v>2</v>
      </c>
      <c r="T226" s="231">
        <v>17</v>
      </c>
    </row>
    <row r="227" spans="1:20" s="229" customFormat="1" ht="14.25" hidden="1" customHeight="1">
      <c r="A227" s="96"/>
      <c r="B227" s="221"/>
      <c r="C227" s="222"/>
      <c r="D227" s="221"/>
      <c r="E227" s="143"/>
      <c r="F227" s="222"/>
      <c r="G227" s="143"/>
      <c r="H227" s="143"/>
      <c r="I227" s="222"/>
      <c r="J227" s="143"/>
      <c r="K227" s="223"/>
      <c r="L227" s="224"/>
      <c r="M227" s="224"/>
      <c r="N227" s="224"/>
      <c r="O227" s="225"/>
      <c r="P227" s="134"/>
      <c r="Q227" s="226"/>
      <c r="R227" s="226"/>
      <c r="S227" s="227">
        <f t="shared" ref="S227:S234" si="4">R227*E$10</f>
        <v>0</v>
      </c>
      <c r="T227" s="228"/>
    </row>
    <row r="228" spans="1:20" s="229" customFormat="1" ht="14.25" hidden="1" customHeight="1">
      <c r="A228" s="96"/>
      <c r="B228" s="221"/>
      <c r="C228" s="222"/>
      <c r="D228" s="221"/>
      <c r="E228" s="143"/>
      <c r="F228" s="222"/>
      <c r="G228" s="143"/>
      <c r="H228" s="143"/>
      <c r="I228" s="222"/>
      <c r="J228" s="143"/>
      <c r="K228" s="223"/>
      <c r="L228" s="224"/>
      <c r="M228" s="224"/>
      <c r="N228" s="224"/>
      <c r="O228" s="225"/>
      <c r="P228" s="134"/>
      <c r="Q228" s="226"/>
      <c r="R228" s="226"/>
      <c r="S228" s="227">
        <f t="shared" si="4"/>
        <v>0</v>
      </c>
      <c r="T228" s="230"/>
    </row>
    <row r="229" spans="1:20" s="229" customFormat="1" ht="14.25" hidden="1" customHeight="1">
      <c r="A229" s="96"/>
      <c r="B229" s="221"/>
      <c r="C229" s="222"/>
      <c r="D229" s="221"/>
      <c r="E229" s="143"/>
      <c r="F229" s="222"/>
      <c r="G229" s="143"/>
      <c r="H229" s="143"/>
      <c r="I229" s="222"/>
      <c r="J229" s="143"/>
      <c r="K229" s="223"/>
      <c r="L229" s="224"/>
      <c r="M229" s="224"/>
      <c r="N229" s="224"/>
      <c r="O229" s="225"/>
      <c r="P229" s="134"/>
      <c r="Q229" s="226"/>
      <c r="R229" s="226"/>
      <c r="S229" s="227">
        <f t="shared" si="4"/>
        <v>0</v>
      </c>
      <c r="T229" s="230"/>
    </row>
    <row r="230" spans="1:20" s="229" customFormat="1" ht="14.25" hidden="1" customHeight="1">
      <c r="A230" s="96"/>
      <c r="B230" s="221"/>
      <c r="C230" s="222"/>
      <c r="D230" s="221"/>
      <c r="E230" s="143"/>
      <c r="F230" s="222"/>
      <c r="G230" s="143"/>
      <c r="H230" s="143"/>
      <c r="I230" s="222"/>
      <c r="J230" s="143"/>
      <c r="K230" s="223"/>
      <c r="L230" s="224"/>
      <c r="M230" s="224"/>
      <c r="N230" s="224"/>
      <c r="O230" s="225"/>
      <c r="P230" s="134"/>
      <c r="Q230" s="226"/>
      <c r="R230" s="226"/>
      <c r="S230" s="227">
        <f t="shared" si="4"/>
        <v>0</v>
      </c>
      <c r="T230" s="230"/>
    </row>
    <row r="231" spans="1:20" s="229" customFormat="1" ht="14.25" hidden="1" customHeight="1">
      <c r="A231" s="96"/>
      <c r="B231" s="221"/>
      <c r="C231" s="222"/>
      <c r="D231" s="221"/>
      <c r="E231" s="143"/>
      <c r="F231" s="222"/>
      <c r="G231" s="143"/>
      <c r="H231" s="143"/>
      <c r="I231" s="222"/>
      <c r="J231" s="143"/>
      <c r="K231" s="223"/>
      <c r="L231" s="224"/>
      <c r="M231" s="224"/>
      <c r="N231" s="224"/>
      <c r="O231" s="225"/>
      <c r="P231" s="134"/>
      <c r="Q231" s="226"/>
      <c r="R231" s="226"/>
      <c r="S231" s="227">
        <f t="shared" si="4"/>
        <v>0</v>
      </c>
      <c r="T231" s="230"/>
    </row>
    <row r="232" spans="1:20" s="229" customFormat="1" ht="14.25" hidden="1" customHeight="1">
      <c r="A232" s="96"/>
      <c r="B232" s="221"/>
      <c r="C232" s="222"/>
      <c r="D232" s="221"/>
      <c r="E232" s="143"/>
      <c r="F232" s="222"/>
      <c r="G232" s="143">
        <f>F232*E232</f>
        <v>0</v>
      </c>
      <c r="H232" s="143"/>
      <c r="I232" s="222"/>
      <c r="J232" s="143">
        <f>I232*E232</f>
        <v>0</v>
      </c>
      <c r="K232" s="223"/>
      <c r="L232" s="224"/>
      <c r="M232" s="224"/>
      <c r="N232" s="224"/>
      <c r="O232" s="225"/>
      <c r="P232" s="134"/>
      <c r="Q232" s="226"/>
      <c r="R232" s="226"/>
      <c r="S232" s="227">
        <f t="shared" si="4"/>
        <v>0</v>
      </c>
      <c r="T232" s="230"/>
    </row>
    <row r="233" spans="1:20" s="229" customFormat="1" ht="14.25" hidden="1" customHeight="1">
      <c r="A233" s="96"/>
      <c r="B233" s="221"/>
      <c r="C233" s="222"/>
      <c r="D233" s="221"/>
      <c r="E233" s="143"/>
      <c r="F233" s="222"/>
      <c r="G233" s="143"/>
      <c r="H233" s="143"/>
      <c r="I233" s="222"/>
      <c r="J233" s="143"/>
      <c r="K233" s="223"/>
      <c r="L233" s="224"/>
      <c r="M233" s="224"/>
      <c r="N233" s="224"/>
      <c r="O233" s="225"/>
      <c r="P233" s="134"/>
      <c r="Q233" s="226"/>
      <c r="R233" s="226"/>
      <c r="S233" s="227">
        <f t="shared" si="4"/>
        <v>0</v>
      </c>
      <c r="T233" s="230"/>
    </row>
    <row r="234" spans="1:20" s="229" customFormat="1" ht="14.25" hidden="1">
      <c r="A234" s="104"/>
      <c r="B234" s="221"/>
      <c r="C234" s="222"/>
      <c r="D234" s="221"/>
      <c r="E234" s="143"/>
      <c r="F234" s="222"/>
      <c r="G234" s="143"/>
      <c r="H234" s="143"/>
      <c r="I234" s="222"/>
      <c r="J234" s="143"/>
      <c r="K234" s="223"/>
      <c r="L234" s="224"/>
      <c r="M234" s="224"/>
      <c r="N234" s="224"/>
      <c r="O234" s="225"/>
      <c r="P234" s="222"/>
      <c r="Q234" s="226"/>
      <c r="R234" s="226"/>
      <c r="S234" s="227">
        <f t="shared" si="4"/>
        <v>0</v>
      </c>
      <c r="T234" s="230"/>
    </row>
    <row r="235" spans="1:20" s="95" customFormat="1" ht="21" customHeight="1">
      <c r="A235" s="83">
        <f>A226+1</f>
        <v>26</v>
      </c>
      <c r="B235" s="209" t="s">
        <v>61</v>
      </c>
      <c r="C235" s="210" t="s">
        <v>68</v>
      </c>
      <c r="D235" s="211" t="s">
        <v>33</v>
      </c>
      <c r="E235" s="210">
        <v>3</v>
      </c>
      <c r="F235" s="212">
        <v>1.34</v>
      </c>
      <c r="G235" s="213">
        <f>F235*E235</f>
        <v>4.0200000000000005</v>
      </c>
      <c r="H235" s="214">
        <f>F235*$H$9</f>
        <v>1.9655191218948587</v>
      </c>
      <c r="I235" s="212">
        <v>0.05</v>
      </c>
      <c r="J235" s="214">
        <f>I235*E235</f>
        <v>0.15000000000000002</v>
      </c>
      <c r="K235" s="214">
        <f>$K$9*I235</f>
        <v>0.15287400000000001</v>
      </c>
      <c r="L235" s="215">
        <f>(R235*T235+R236*T236+R237*T237+R238*T238+R239*T239+R240*T240+R241*T241+R242*T242+R243*T243)*L$9</f>
        <v>17.052997500000004</v>
      </c>
      <c r="M235" s="215">
        <f>H235+K235+L235</f>
        <v>19.171390621894862</v>
      </c>
      <c r="N235" s="215">
        <f>M235*E235</f>
        <v>57.514171865684588</v>
      </c>
      <c r="O235" s="216">
        <f>E235*L235</f>
        <v>51.158992500000011</v>
      </c>
      <c r="P235" s="212" t="s">
        <v>63</v>
      </c>
      <c r="Q235" s="217" t="s">
        <v>33</v>
      </c>
      <c r="R235" s="218">
        <v>1</v>
      </c>
      <c r="S235" s="219">
        <f>R235*E235</f>
        <v>3</v>
      </c>
      <c r="T235" s="231">
        <v>15</v>
      </c>
    </row>
    <row r="236" spans="1:20" s="229" customFormat="1" ht="14.25" hidden="1" customHeight="1">
      <c r="A236" s="96"/>
      <c r="B236" s="221"/>
      <c r="C236" s="222"/>
      <c r="D236" s="221"/>
      <c r="E236" s="143"/>
      <c r="F236" s="222"/>
      <c r="G236" s="143"/>
      <c r="H236" s="143"/>
      <c r="I236" s="222"/>
      <c r="J236" s="143"/>
      <c r="K236" s="223"/>
      <c r="L236" s="224"/>
      <c r="M236" s="224"/>
      <c r="N236" s="224"/>
      <c r="O236" s="225"/>
      <c r="P236" s="134"/>
      <c r="Q236" s="226"/>
      <c r="R236" s="226"/>
      <c r="S236" s="227">
        <f t="shared" ref="S236:S243" si="5">R236*E$10</f>
        <v>0</v>
      </c>
      <c r="T236" s="228"/>
    </row>
    <row r="237" spans="1:20" s="229" customFormat="1" ht="14.25" hidden="1" customHeight="1">
      <c r="A237" s="96"/>
      <c r="B237" s="221"/>
      <c r="C237" s="222"/>
      <c r="D237" s="221"/>
      <c r="E237" s="143"/>
      <c r="F237" s="222"/>
      <c r="G237" s="143"/>
      <c r="H237" s="143"/>
      <c r="I237" s="222"/>
      <c r="J237" s="143"/>
      <c r="K237" s="223"/>
      <c r="L237" s="224"/>
      <c r="M237" s="224"/>
      <c r="N237" s="224"/>
      <c r="O237" s="225"/>
      <c r="P237" s="134"/>
      <c r="Q237" s="226"/>
      <c r="R237" s="226"/>
      <c r="S237" s="227">
        <f t="shared" si="5"/>
        <v>0</v>
      </c>
      <c r="T237" s="230"/>
    </row>
    <row r="238" spans="1:20" s="229" customFormat="1" ht="14.25" hidden="1" customHeight="1">
      <c r="A238" s="96"/>
      <c r="B238" s="221"/>
      <c r="C238" s="222"/>
      <c r="D238" s="221"/>
      <c r="E238" s="143"/>
      <c r="F238" s="222"/>
      <c r="G238" s="143"/>
      <c r="H238" s="143"/>
      <c r="I238" s="222"/>
      <c r="J238" s="143"/>
      <c r="K238" s="223"/>
      <c r="L238" s="224"/>
      <c r="M238" s="224"/>
      <c r="N238" s="224"/>
      <c r="O238" s="225"/>
      <c r="P238" s="134"/>
      <c r="Q238" s="226"/>
      <c r="R238" s="226"/>
      <c r="S238" s="227">
        <f t="shared" si="5"/>
        <v>0</v>
      </c>
      <c r="T238" s="230"/>
    </row>
    <row r="239" spans="1:20" s="229" customFormat="1" ht="14.25" hidden="1" customHeight="1">
      <c r="A239" s="96"/>
      <c r="B239" s="221"/>
      <c r="C239" s="222"/>
      <c r="D239" s="221"/>
      <c r="E239" s="143"/>
      <c r="F239" s="222"/>
      <c r="G239" s="143"/>
      <c r="H239" s="143"/>
      <c r="I239" s="222"/>
      <c r="J239" s="143"/>
      <c r="K239" s="223"/>
      <c r="L239" s="224"/>
      <c r="M239" s="224"/>
      <c r="N239" s="224"/>
      <c r="O239" s="225"/>
      <c r="P239" s="134"/>
      <c r="Q239" s="226"/>
      <c r="R239" s="226"/>
      <c r="S239" s="227">
        <f t="shared" si="5"/>
        <v>0</v>
      </c>
      <c r="T239" s="230"/>
    </row>
    <row r="240" spans="1:20" s="229" customFormat="1" ht="14.25" hidden="1" customHeight="1">
      <c r="A240" s="96"/>
      <c r="B240" s="221"/>
      <c r="C240" s="222"/>
      <c r="D240" s="221"/>
      <c r="E240" s="143"/>
      <c r="F240" s="222"/>
      <c r="G240" s="143"/>
      <c r="H240" s="143"/>
      <c r="I240" s="222"/>
      <c r="J240" s="143"/>
      <c r="K240" s="223"/>
      <c r="L240" s="224"/>
      <c r="M240" s="224"/>
      <c r="N240" s="224"/>
      <c r="O240" s="225"/>
      <c r="P240" s="134"/>
      <c r="Q240" s="226"/>
      <c r="R240" s="226"/>
      <c r="S240" s="227">
        <f t="shared" si="5"/>
        <v>0</v>
      </c>
      <c r="T240" s="230"/>
    </row>
    <row r="241" spans="1:20" s="229" customFormat="1" ht="14.25" hidden="1" customHeight="1">
      <c r="A241" s="96"/>
      <c r="B241" s="221"/>
      <c r="C241" s="222"/>
      <c r="D241" s="221"/>
      <c r="E241" s="143"/>
      <c r="F241" s="222"/>
      <c r="G241" s="143">
        <f>F241*E241</f>
        <v>0</v>
      </c>
      <c r="H241" s="143"/>
      <c r="I241" s="222"/>
      <c r="J241" s="143">
        <f>I241*E241</f>
        <v>0</v>
      </c>
      <c r="K241" s="223"/>
      <c r="L241" s="224"/>
      <c r="M241" s="224"/>
      <c r="N241" s="224"/>
      <c r="O241" s="225"/>
      <c r="P241" s="134"/>
      <c r="Q241" s="226"/>
      <c r="R241" s="226"/>
      <c r="S241" s="227">
        <f t="shared" si="5"/>
        <v>0</v>
      </c>
      <c r="T241" s="230"/>
    </row>
    <row r="242" spans="1:20" s="229" customFormat="1" ht="14.25" hidden="1" customHeight="1">
      <c r="A242" s="96"/>
      <c r="B242" s="221"/>
      <c r="C242" s="222"/>
      <c r="D242" s="221"/>
      <c r="E242" s="143"/>
      <c r="F242" s="222"/>
      <c r="G242" s="143"/>
      <c r="H242" s="143"/>
      <c r="I242" s="222"/>
      <c r="J242" s="143"/>
      <c r="K242" s="223"/>
      <c r="L242" s="224"/>
      <c r="M242" s="224"/>
      <c r="N242" s="224"/>
      <c r="O242" s="225"/>
      <c r="P242" s="134"/>
      <c r="Q242" s="226"/>
      <c r="R242" s="226"/>
      <c r="S242" s="227">
        <f t="shared" si="5"/>
        <v>0</v>
      </c>
      <c r="T242" s="230"/>
    </row>
    <row r="243" spans="1:20" s="229" customFormat="1" ht="14.25" hidden="1">
      <c r="A243" s="104"/>
      <c r="B243" s="221"/>
      <c r="C243" s="222"/>
      <c r="D243" s="221"/>
      <c r="E243" s="143"/>
      <c r="F243" s="222"/>
      <c r="G243" s="143"/>
      <c r="H243" s="143"/>
      <c r="I243" s="222"/>
      <c r="J243" s="143"/>
      <c r="K243" s="223"/>
      <c r="L243" s="224"/>
      <c r="M243" s="224"/>
      <c r="N243" s="224"/>
      <c r="O243" s="225"/>
      <c r="P243" s="222"/>
      <c r="Q243" s="226"/>
      <c r="R243" s="226"/>
      <c r="S243" s="227">
        <f t="shared" si="5"/>
        <v>0</v>
      </c>
      <c r="T243" s="230"/>
    </row>
    <row r="244" spans="1:20" s="95" customFormat="1" ht="21" customHeight="1">
      <c r="A244" s="83">
        <f>A235+1</f>
        <v>27</v>
      </c>
      <c r="B244" s="209" t="s">
        <v>61</v>
      </c>
      <c r="C244" s="210" t="s">
        <v>69</v>
      </c>
      <c r="D244" s="211" t="s">
        <v>33</v>
      </c>
      <c r="E244" s="210">
        <v>2</v>
      </c>
      <c r="F244" s="212">
        <v>1.34</v>
      </c>
      <c r="G244" s="213">
        <f>F244*E244</f>
        <v>2.68</v>
      </c>
      <c r="H244" s="214">
        <f>F244*$H$9</f>
        <v>1.9655191218948587</v>
      </c>
      <c r="I244" s="212">
        <v>0.05</v>
      </c>
      <c r="J244" s="214">
        <f>I244*E244</f>
        <v>0.1</v>
      </c>
      <c r="K244" s="214">
        <f>$K$9*I244</f>
        <v>0.15287400000000001</v>
      </c>
      <c r="L244" s="215">
        <f>(R244*T244+R245*T245+R246*T246+R247*T247+R248*T248+R249*T249+R250*T250+R251*T251+R252*T252)*L$9</f>
        <v>18.189864000000004</v>
      </c>
      <c r="M244" s="215">
        <f>H244+K244+L244</f>
        <v>20.308257121894862</v>
      </c>
      <c r="N244" s="215">
        <f>M244*E244</f>
        <v>40.616514243789723</v>
      </c>
      <c r="O244" s="216">
        <f>E244*L244</f>
        <v>36.379728000000007</v>
      </c>
      <c r="P244" s="212" t="s">
        <v>63</v>
      </c>
      <c r="Q244" s="217" t="s">
        <v>33</v>
      </c>
      <c r="R244" s="218">
        <v>1</v>
      </c>
      <c r="S244" s="219">
        <f>R244*E244</f>
        <v>2</v>
      </c>
      <c r="T244" s="231">
        <v>16</v>
      </c>
    </row>
    <row r="245" spans="1:20" s="229" customFormat="1" ht="14.25" hidden="1" customHeight="1">
      <c r="A245" s="96"/>
      <c r="B245" s="221"/>
      <c r="C245" s="222"/>
      <c r="D245" s="221"/>
      <c r="E245" s="143"/>
      <c r="F245" s="222"/>
      <c r="G245" s="143"/>
      <c r="H245" s="143"/>
      <c r="I245" s="222"/>
      <c r="J245" s="143"/>
      <c r="K245" s="223"/>
      <c r="L245" s="224"/>
      <c r="M245" s="224"/>
      <c r="N245" s="224"/>
      <c r="O245" s="225"/>
      <c r="P245" s="134"/>
      <c r="Q245" s="226"/>
      <c r="R245" s="226"/>
      <c r="S245" s="227">
        <f t="shared" ref="S245:S252" si="6">R245*E$10</f>
        <v>0</v>
      </c>
      <c r="T245" s="228"/>
    </row>
    <row r="246" spans="1:20" s="229" customFormat="1" ht="14.25" hidden="1" customHeight="1">
      <c r="A246" s="96"/>
      <c r="B246" s="221"/>
      <c r="C246" s="222"/>
      <c r="D246" s="221"/>
      <c r="E246" s="143"/>
      <c r="F246" s="222"/>
      <c r="G246" s="143"/>
      <c r="H246" s="143"/>
      <c r="I246" s="222"/>
      <c r="J246" s="143"/>
      <c r="K246" s="223"/>
      <c r="L246" s="224"/>
      <c r="M246" s="224"/>
      <c r="N246" s="224"/>
      <c r="O246" s="225"/>
      <c r="P246" s="134"/>
      <c r="Q246" s="226"/>
      <c r="R246" s="226"/>
      <c r="S246" s="227">
        <f t="shared" si="6"/>
        <v>0</v>
      </c>
      <c r="T246" s="230"/>
    </row>
    <row r="247" spans="1:20" s="229" customFormat="1" ht="14.25" hidden="1" customHeight="1">
      <c r="A247" s="96"/>
      <c r="B247" s="221"/>
      <c r="C247" s="222"/>
      <c r="D247" s="221"/>
      <c r="E247" s="143"/>
      <c r="F247" s="222"/>
      <c r="G247" s="143"/>
      <c r="H247" s="143"/>
      <c r="I247" s="222"/>
      <c r="J247" s="143"/>
      <c r="K247" s="223"/>
      <c r="L247" s="224"/>
      <c r="M247" s="224"/>
      <c r="N247" s="224"/>
      <c r="O247" s="225"/>
      <c r="P247" s="134"/>
      <c r="Q247" s="226"/>
      <c r="R247" s="226"/>
      <c r="S247" s="227">
        <f t="shared" si="6"/>
        <v>0</v>
      </c>
      <c r="T247" s="230"/>
    </row>
    <row r="248" spans="1:20" s="229" customFormat="1" ht="14.25" hidden="1" customHeight="1">
      <c r="A248" s="96"/>
      <c r="B248" s="221"/>
      <c r="C248" s="222"/>
      <c r="D248" s="221"/>
      <c r="E248" s="143"/>
      <c r="F248" s="222"/>
      <c r="G248" s="143"/>
      <c r="H248" s="143"/>
      <c r="I248" s="222"/>
      <c r="J248" s="143"/>
      <c r="K248" s="223"/>
      <c r="L248" s="224"/>
      <c r="M248" s="224"/>
      <c r="N248" s="224"/>
      <c r="O248" s="225"/>
      <c r="P248" s="134"/>
      <c r="Q248" s="226"/>
      <c r="R248" s="226"/>
      <c r="S248" s="227">
        <f t="shared" si="6"/>
        <v>0</v>
      </c>
      <c r="T248" s="230"/>
    </row>
    <row r="249" spans="1:20" s="229" customFormat="1" ht="14.25" hidden="1" customHeight="1">
      <c r="A249" s="96"/>
      <c r="B249" s="221"/>
      <c r="C249" s="222"/>
      <c r="D249" s="221"/>
      <c r="E249" s="143"/>
      <c r="F249" s="222"/>
      <c r="G249" s="143"/>
      <c r="H249" s="143"/>
      <c r="I249" s="222"/>
      <c r="J249" s="143"/>
      <c r="K249" s="223"/>
      <c r="L249" s="224"/>
      <c r="M249" s="224"/>
      <c r="N249" s="224"/>
      <c r="O249" s="225"/>
      <c r="P249" s="134"/>
      <c r="Q249" s="226"/>
      <c r="R249" s="226"/>
      <c r="S249" s="227">
        <f t="shared" si="6"/>
        <v>0</v>
      </c>
      <c r="T249" s="230"/>
    </row>
    <row r="250" spans="1:20" s="229" customFormat="1" ht="14.25" hidden="1" customHeight="1">
      <c r="A250" s="96"/>
      <c r="B250" s="221"/>
      <c r="C250" s="222"/>
      <c r="D250" s="221"/>
      <c r="E250" s="143"/>
      <c r="F250" s="222"/>
      <c r="G250" s="143">
        <f>F250*E250</f>
        <v>0</v>
      </c>
      <c r="H250" s="143"/>
      <c r="I250" s="222"/>
      <c r="J250" s="143">
        <f>I250*E250</f>
        <v>0</v>
      </c>
      <c r="K250" s="223"/>
      <c r="L250" s="224"/>
      <c r="M250" s="224"/>
      <c r="N250" s="224"/>
      <c r="O250" s="225"/>
      <c r="P250" s="134"/>
      <c r="Q250" s="226"/>
      <c r="R250" s="226"/>
      <c r="S250" s="227">
        <f t="shared" si="6"/>
        <v>0</v>
      </c>
      <c r="T250" s="230"/>
    </row>
    <row r="251" spans="1:20" s="229" customFormat="1" ht="14.25" hidden="1" customHeight="1">
      <c r="A251" s="96"/>
      <c r="B251" s="221"/>
      <c r="C251" s="222"/>
      <c r="D251" s="221"/>
      <c r="E251" s="143"/>
      <c r="F251" s="222"/>
      <c r="G251" s="143"/>
      <c r="H251" s="143"/>
      <c r="I251" s="222"/>
      <c r="J251" s="143"/>
      <c r="K251" s="223"/>
      <c r="L251" s="224"/>
      <c r="M251" s="224"/>
      <c r="N251" s="224"/>
      <c r="O251" s="225"/>
      <c r="P251" s="134"/>
      <c r="Q251" s="226"/>
      <c r="R251" s="226"/>
      <c r="S251" s="227">
        <f t="shared" si="6"/>
        <v>0</v>
      </c>
      <c r="T251" s="230"/>
    </row>
    <row r="252" spans="1:20" s="229" customFormat="1" ht="14.25" hidden="1">
      <c r="A252" s="104"/>
      <c r="B252" s="221"/>
      <c r="C252" s="222"/>
      <c r="D252" s="221"/>
      <c r="E252" s="143"/>
      <c r="F252" s="222"/>
      <c r="G252" s="143"/>
      <c r="H252" s="143"/>
      <c r="I252" s="222"/>
      <c r="J252" s="143"/>
      <c r="K252" s="223"/>
      <c r="L252" s="224"/>
      <c r="M252" s="224"/>
      <c r="N252" s="224"/>
      <c r="O252" s="225"/>
      <c r="P252" s="222"/>
      <c r="Q252" s="226"/>
      <c r="R252" s="226"/>
      <c r="S252" s="227">
        <f t="shared" si="6"/>
        <v>0</v>
      </c>
      <c r="T252" s="230"/>
    </row>
    <row r="253" spans="1:20" s="95" customFormat="1" ht="21" customHeight="1">
      <c r="A253" s="83">
        <f>A244+1</f>
        <v>28</v>
      </c>
      <c r="B253" s="209" t="s">
        <v>61</v>
      </c>
      <c r="C253" s="210" t="s">
        <v>70</v>
      </c>
      <c r="D253" s="211" t="s">
        <v>33</v>
      </c>
      <c r="E253" s="210">
        <v>3</v>
      </c>
      <c r="F253" s="212">
        <v>1.34</v>
      </c>
      <c r="G253" s="213">
        <f>F253*E253</f>
        <v>4.0200000000000005</v>
      </c>
      <c r="H253" s="214">
        <f>F253*$H$9</f>
        <v>1.9655191218948587</v>
      </c>
      <c r="I253" s="212">
        <v>0.05</v>
      </c>
      <c r="J253" s="214">
        <f>I253*E253</f>
        <v>0.15000000000000002</v>
      </c>
      <c r="K253" s="214">
        <f>$K$9*I253</f>
        <v>0.15287400000000001</v>
      </c>
      <c r="L253" s="215">
        <f>(R253*T253+R254*T254+R255*T255+R256*T256+R257*T257+R258*T258+R259*T259+R260*T260+R261*T261)*L$9</f>
        <v>13.642398000000004</v>
      </c>
      <c r="M253" s="215">
        <f>H253+K253+L253</f>
        <v>15.760791121894862</v>
      </c>
      <c r="N253" s="215">
        <f>M253*E253</f>
        <v>47.282373365684585</v>
      </c>
      <c r="O253" s="216">
        <f>E253*L253</f>
        <v>40.927194000000014</v>
      </c>
      <c r="P253" s="212" t="s">
        <v>63</v>
      </c>
      <c r="Q253" s="217" t="s">
        <v>33</v>
      </c>
      <c r="R253" s="218">
        <v>1</v>
      </c>
      <c r="S253" s="219">
        <f>R253*E253</f>
        <v>3</v>
      </c>
      <c r="T253" s="231">
        <v>12</v>
      </c>
    </row>
    <row r="254" spans="1:20" s="229" customFormat="1" ht="14.25" hidden="1" customHeight="1">
      <c r="A254" s="96"/>
      <c r="B254" s="221"/>
      <c r="C254" s="222"/>
      <c r="D254" s="221"/>
      <c r="E254" s="143"/>
      <c r="F254" s="222"/>
      <c r="G254" s="143"/>
      <c r="H254" s="143"/>
      <c r="I254" s="222"/>
      <c r="J254" s="143"/>
      <c r="K254" s="223"/>
      <c r="L254" s="224"/>
      <c r="M254" s="224"/>
      <c r="N254" s="224"/>
      <c r="O254" s="225"/>
      <c r="P254" s="134"/>
      <c r="Q254" s="226"/>
      <c r="R254" s="226"/>
      <c r="S254" s="227">
        <f t="shared" ref="S254:S261" si="7">R254*E$10</f>
        <v>0</v>
      </c>
      <c r="T254" s="228"/>
    </row>
    <row r="255" spans="1:20" s="229" customFormat="1" ht="14.25" hidden="1" customHeight="1">
      <c r="A255" s="96"/>
      <c r="B255" s="221"/>
      <c r="C255" s="222"/>
      <c r="D255" s="221"/>
      <c r="E255" s="143"/>
      <c r="F255" s="222"/>
      <c r="G255" s="143"/>
      <c r="H255" s="143"/>
      <c r="I255" s="222"/>
      <c r="J255" s="143"/>
      <c r="K255" s="223"/>
      <c r="L255" s="224"/>
      <c r="M255" s="224"/>
      <c r="N255" s="224"/>
      <c r="O255" s="225"/>
      <c r="P255" s="134"/>
      <c r="Q255" s="226"/>
      <c r="R255" s="226"/>
      <c r="S255" s="227">
        <f t="shared" si="7"/>
        <v>0</v>
      </c>
      <c r="T255" s="230"/>
    </row>
    <row r="256" spans="1:20" s="229" customFormat="1" ht="14.25" hidden="1" customHeight="1">
      <c r="A256" s="96"/>
      <c r="B256" s="221"/>
      <c r="C256" s="222"/>
      <c r="D256" s="221"/>
      <c r="E256" s="143"/>
      <c r="F256" s="222"/>
      <c r="G256" s="143"/>
      <c r="H256" s="143"/>
      <c r="I256" s="222"/>
      <c r="J256" s="143"/>
      <c r="K256" s="223"/>
      <c r="L256" s="224"/>
      <c r="M256" s="224"/>
      <c r="N256" s="224"/>
      <c r="O256" s="225"/>
      <c r="P256" s="134"/>
      <c r="Q256" s="226"/>
      <c r="R256" s="226"/>
      <c r="S256" s="227">
        <f t="shared" si="7"/>
        <v>0</v>
      </c>
      <c r="T256" s="230"/>
    </row>
    <row r="257" spans="1:20" s="229" customFormat="1" ht="14.25" hidden="1" customHeight="1">
      <c r="A257" s="96"/>
      <c r="B257" s="221"/>
      <c r="C257" s="222"/>
      <c r="D257" s="221"/>
      <c r="E257" s="143"/>
      <c r="F257" s="222"/>
      <c r="G257" s="143"/>
      <c r="H257" s="143"/>
      <c r="I257" s="222"/>
      <c r="J257" s="143"/>
      <c r="K257" s="223"/>
      <c r="L257" s="224"/>
      <c r="M257" s="224"/>
      <c r="N257" s="224"/>
      <c r="O257" s="225"/>
      <c r="P257" s="134"/>
      <c r="Q257" s="226"/>
      <c r="R257" s="226"/>
      <c r="S257" s="227">
        <f t="shared" si="7"/>
        <v>0</v>
      </c>
      <c r="T257" s="230"/>
    </row>
    <row r="258" spans="1:20" s="229" customFormat="1" ht="14.25" hidden="1" customHeight="1">
      <c r="A258" s="96"/>
      <c r="B258" s="221"/>
      <c r="C258" s="222"/>
      <c r="D258" s="221"/>
      <c r="E258" s="143"/>
      <c r="F258" s="222"/>
      <c r="G258" s="143"/>
      <c r="H258" s="143"/>
      <c r="I258" s="222"/>
      <c r="J258" s="143"/>
      <c r="K258" s="223"/>
      <c r="L258" s="224"/>
      <c r="M258" s="224"/>
      <c r="N258" s="224"/>
      <c r="O258" s="225"/>
      <c r="P258" s="134"/>
      <c r="Q258" s="226"/>
      <c r="R258" s="226"/>
      <c r="S258" s="227">
        <f t="shared" si="7"/>
        <v>0</v>
      </c>
      <c r="T258" s="230"/>
    </row>
    <row r="259" spans="1:20" s="229" customFormat="1" ht="14.25" hidden="1" customHeight="1">
      <c r="A259" s="96"/>
      <c r="B259" s="221"/>
      <c r="C259" s="222"/>
      <c r="D259" s="221"/>
      <c r="E259" s="143"/>
      <c r="F259" s="222"/>
      <c r="G259" s="143">
        <f>F259*E259</f>
        <v>0</v>
      </c>
      <c r="H259" s="143"/>
      <c r="I259" s="222"/>
      <c r="J259" s="143">
        <f>I259*E259</f>
        <v>0</v>
      </c>
      <c r="K259" s="223"/>
      <c r="L259" s="224"/>
      <c r="M259" s="224"/>
      <c r="N259" s="224"/>
      <c r="O259" s="225"/>
      <c r="P259" s="134"/>
      <c r="Q259" s="226"/>
      <c r="R259" s="226"/>
      <c r="S259" s="227">
        <f t="shared" si="7"/>
        <v>0</v>
      </c>
      <c r="T259" s="230"/>
    </row>
    <row r="260" spans="1:20" s="229" customFormat="1" ht="14.25" hidden="1" customHeight="1">
      <c r="A260" s="96"/>
      <c r="B260" s="221"/>
      <c r="C260" s="222"/>
      <c r="D260" s="221"/>
      <c r="E260" s="143"/>
      <c r="F260" s="222"/>
      <c r="G260" s="143"/>
      <c r="H260" s="143"/>
      <c r="I260" s="222"/>
      <c r="J260" s="143"/>
      <c r="K260" s="223"/>
      <c r="L260" s="224"/>
      <c r="M260" s="224"/>
      <c r="N260" s="224"/>
      <c r="O260" s="225"/>
      <c r="P260" s="134"/>
      <c r="Q260" s="226"/>
      <c r="R260" s="226"/>
      <c r="S260" s="227">
        <f t="shared" si="7"/>
        <v>0</v>
      </c>
      <c r="T260" s="230"/>
    </row>
    <row r="261" spans="1:20" s="229" customFormat="1" ht="14.25" hidden="1">
      <c r="A261" s="104"/>
      <c r="B261" s="221"/>
      <c r="C261" s="222"/>
      <c r="D261" s="221"/>
      <c r="E261" s="143"/>
      <c r="F261" s="222"/>
      <c r="G261" s="143"/>
      <c r="H261" s="143"/>
      <c r="I261" s="222"/>
      <c r="J261" s="143"/>
      <c r="K261" s="223"/>
      <c r="L261" s="224"/>
      <c r="M261" s="224"/>
      <c r="N261" s="224"/>
      <c r="O261" s="225"/>
      <c r="P261" s="222"/>
      <c r="Q261" s="226"/>
      <c r="R261" s="226"/>
      <c r="S261" s="227">
        <f t="shared" si="7"/>
        <v>0</v>
      </c>
      <c r="T261" s="230"/>
    </row>
    <row r="262" spans="1:20" s="95" customFormat="1" ht="21" customHeight="1">
      <c r="A262" s="83">
        <f>A253+1</f>
        <v>29</v>
      </c>
      <c r="B262" s="209" t="s">
        <v>61</v>
      </c>
      <c r="C262" s="210" t="s">
        <v>71</v>
      </c>
      <c r="D262" s="211" t="s">
        <v>33</v>
      </c>
      <c r="E262" s="210">
        <v>1</v>
      </c>
      <c r="F262" s="212">
        <v>1.34</v>
      </c>
      <c r="G262" s="213">
        <f>F262*E262</f>
        <v>1.34</v>
      </c>
      <c r="H262" s="214">
        <f>F262*$H$9</f>
        <v>1.9655191218948587</v>
      </c>
      <c r="I262" s="212">
        <v>0.05</v>
      </c>
      <c r="J262" s="214">
        <f>I262*E262</f>
        <v>0.05</v>
      </c>
      <c r="K262" s="214">
        <f>$K$9*I262</f>
        <v>0.15287400000000001</v>
      </c>
      <c r="L262" s="215">
        <f>(R262*T262+R263*T263+R264*T264+R265*T265+R266*T266+R267*T267+R268*T268+R269*T269+R270*T270)*L$9</f>
        <v>14.779264500000004</v>
      </c>
      <c r="M262" s="215">
        <f>H262+K262+L262</f>
        <v>16.897657621894862</v>
      </c>
      <c r="N262" s="215">
        <f>M262*E262</f>
        <v>16.897657621894862</v>
      </c>
      <c r="O262" s="216">
        <f>E262*L262</f>
        <v>14.779264500000004</v>
      </c>
      <c r="P262" s="212" t="s">
        <v>63</v>
      </c>
      <c r="Q262" s="217" t="s">
        <v>33</v>
      </c>
      <c r="R262" s="218">
        <v>1</v>
      </c>
      <c r="S262" s="219">
        <f>R262*E262</f>
        <v>1</v>
      </c>
      <c r="T262" s="231">
        <v>13</v>
      </c>
    </row>
    <row r="263" spans="1:20" s="229" customFormat="1" ht="14.25" hidden="1" customHeight="1">
      <c r="A263" s="96"/>
      <c r="B263" s="221"/>
      <c r="C263" s="222"/>
      <c r="D263" s="221"/>
      <c r="E263" s="143"/>
      <c r="F263" s="222"/>
      <c r="G263" s="143"/>
      <c r="H263" s="143"/>
      <c r="I263" s="222"/>
      <c r="J263" s="143"/>
      <c r="K263" s="223"/>
      <c r="L263" s="224"/>
      <c r="M263" s="224"/>
      <c r="N263" s="224"/>
      <c r="O263" s="225"/>
      <c r="P263" s="134"/>
      <c r="Q263" s="226"/>
      <c r="R263" s="226"/>
      <c r="S263" s="227">
        <f t="shared" ref="S263:S270" si="8">R263*E$10</f>
        <v>0</v>
      </c>
      <c r="T263" s="228"/>
    </row>
    <row r="264" spans="1:20" s="229" customFormat="1" ht="14.25" hidden="1" customHeight="1">
      <c r="A264" s="96"/>
      <c r="B264" s="221"/>
      <c r="C264" s="222"/>
      <c r="D264" s="221"/>
      <c r="E264" s="143"/>
      <c r="F264" s="222"/>
      <c r="G264" s="143"/>
      <c r="H264" s="143"/>
      <c r="I264" s="222"/>
      <c r="J264" s="143"/>
      <c r="K264" s="223"/>
      <c r="L264" s="224"/>
      <c r="M264" s="224"/>
      <c r="N264" s="224"/>
      <c r="O264" s="225"/>
      <c r="P264" s="134"/>
      <c r="Q264" s="226"/>
      <c r="R264" s="226"/>
      <c r="S264" s="227">
        <f t="shared" si="8"/>
        <v>0</v>
      </c>
      <c r="T264" s="230"/>
    </row>
    <row r="265" spans="1:20" s="229" customFormat="1" ht="14.25" hidden="1" customHeight="1">
      <c r="A265" s="96"/>
      <c r="B265" s="221"/>
      <c r="C265" s="222"/>
      <c r="D265" s="221"/>
      <c r="E265" s="143"/>
      <c r="F265" s="222"/>
      <c r="G265" s="143"/>
      <c r="H265" s="143"/>
      <c r="I265" s="222"/>
      <c r="J265" s="143"/>
      <c r="K265" s="223"/>
      <c r="L265" s="224"/>
      <c r="M265" s="224"/>
      <c r="N265" s="224"/>
      <c r="O265" s="225"/>
      <c r="P265" s="134"/>
      <c r="Q265" s="226"/>
      <c r="R265" s="226"/>
      <c r="S265" s="227">
        <f t="shared" si="8"/>
        <v>0</v>
      </c>
      <c r="T265" s="230"/>
    </row>
    <row r="266" spans="1:20" s="229" customFormat="1" ht="14.25" hidden="1" customHeight="1">
      <c r="A266" s="96"/>
      <c r="B266" s="221"/>
      <c r="C266" s="222"/>
      <c r="D266" s="221"/>
      <c r="E266" s="143"/>
      <c r="F266" s="222"/>
      <c r="G266" s="143"/>
      <c r="H266" s="143"/>
      <c r="I266" s="222"/>
      <c r="J266" s="143"/>
      <c r="K266" s="223"/>
      <c r="L266" s="224"/>
      <c r="M266" s="224"/>
      <c r="N266" s="224"/>
      <c r="O266" s="225"/>
      <c r="P266" s="134"/>
      <c r="Q266" s="226"/>
      <c r="R266" s="226"/>
      <c r="S266" s="227">
        <f t="shared" si="8"/>
        <v>0</v>
      </c>
      <c r="T266" s="230"/>
    </row>
    <row r="267" spans="1:20" s="229" customFormat="1" ht="14.25" hidden="1" customHeight="1">
      <c r="A267" s="96"/>
      <c r="B267" s="221"/>
      <c r="C267" s="222"/>
      <c r="D267" s="221"/>
      <c r="E267" s="143"/>
      <c r="F267" s="222"/>
      <c r="G267" s="143"/>
      <c r="H267" s="143"/>
      <c r="I267" s="222"/>
      <c r="J267" s="143"/>
      <c r="K267" s="223"/>
      <c r="L267" s="224"/>
      <c r="M267" s="224"/>
      <c r="N267" s="224"/>
      <c r="O267" s="225"/>
      <c r="P267" s="134"/>
      <c r="Q267" s="226"/>
      <c r="R267" s="226"/>
      <c r="S267" s="227">
        <f t="shared" si="8"/>
        <v>0</v>
      </c>
      <c r="T267" s="230"/>
    </row>
    <row r="268" spans="1:20" s="229" customFormat="1" ht="14.25" hidden="1" customHeight="1">
      <c r="A268" s="96"/>
      <c r="B268" s="221"/>
      <c r="C268" s="222"/>
      <c r="D268" s="221"/>
      <c r="E268" s="143"/>
      <c r="F268" s="222"/>
      <c r="G268" s="143">
        <f>F268*E268</f>
        <v>0</v>
      </c>
      <c r="H268" s="143"/>
      <c r="I268" s="222"/>
      <c r="J268" s="143">
        <f>I268*E268</f>
        <v>0</v>
      </c>
      <c r="K268" s="223"/>
      <c r="L268" s="224"/>
      <c r="M268" s="224"/>
      <c r="N268" s="224"/>
      <c r="O268" s="225"/>
      <c r="P268" s="134"/>
      <c r="Q268" s="226"/>
      <c r="R268" s="226"/>
      <c r="S268" s="227">
        <f t="shared" si="8"/>
        <v>0</v>
      </c>
      <c r="T268" s="230"/>
    </row>
    <row r="269" spans="1:20" s="229" customFormat="1" ht="14.25" hidden="1" customHeight="1">
      <c r="A269" s="96"/>
      <c r="B269" s="221"/>
      <c r="C269" s="222"/>
      <c r="D269" s="221"/>
      <c r="E269" s="143"/>
      <c r="F269" s="222"/>
      <c r="G269" s="143"/>
      <c r="H269" s="143"/>
      <c r="I269" s="222"/>
      <c r="J269" s="143"/>
      <c r="K269" s="223"/>
      <c r="L269" s="224"/>
      <c r="M269" s="224"/>
      <c r="N269" s="224"/>
      <c r="O269" s="225"/>
      <c r="P269" s="134"/>
      <c r="Q269" s="226"/>
      <c r="R269" s="226"/>
      <c r="S269" s="227">
        <f t="shared" si="8"/>
        <v>0</v>
      </c>
      <c r="T269" s="230"/>
    </row>
    <row r="270" spans="1:20" s="229" customFormat="1" ht="14.25" hidden="1">
      <c r="A270" s="104"/>
      <c r="B270" s="221"/>
      <c r="C270" s="222"/>
      <c r="D270" s="221"/>
      <c r="E270" s="143"/>
      <c r="F270" s="222"/>
      <c r="G270" s="143"/>
      <c r="H270" s="143"/>
      <c r="I270" s="222"/>
      <c r="J270" s="143"/>
      <c r="K270" s="223"/>
      <c r="L270" s="224"/>
      <c r="M270" s="224"/>
      <c r="N270" s="224"/>
      <c r="O270" s="225"/>
      <c r="P270" s="222"/>
      <c r="Q270" s="226"/>
      <c r="R270" s="226"/>
      <c r="S270" s="227">
        <f t="shared" si="8"/>
        <v>0</v>
      </c>
      <c r="T270" s="230"/>
    </row>
    <row r="271" spans="1:20" s="95" customFormat="1" ht="21" customHeight="1">
      <c r="A271" s="83">
        <f>A262+1</f>
        <v>30</v>
      </c>
      <c r="B271" s="209" t="s">
        <v>61</v>
      </c>
      <c r="C271" s="210" t="s">
        <v>72</v>
      </c>
      <c r="D271" s="211" t="s">
        <v>33</v>
      </c>
      <c r="E271" s="210">
        <v>23</v>
      </c>
      <c r="F271" s="212">
        <v>1.34</v>
      </c>
      <c r="G271" s="213">
        <f>F271*E271</f>
        <v>30.82</v>
      </c>
      <c r="H271" s="214">
        <f>F271*$H$9</f>
        <v>1.9655191218948587</v>
      </c>
      <c r="I271" s="212">
        <v>0.05</v>
      </c>
      <c r="J271" s="214">
        <f>I271*E271</f>
        <v>1.1500000000000001</v>
      </c>
      <c r="K271" s="214">
        <f>$K$9*I271</f>
        <v>0.15287400000000001</v>
      </c>
      <c r="L271" s="215">
        <f>(R271*T271+R272*T272+R273*T273+R274*T274+R275*T275+R276*T276+R277*T277+R278*T278+R279*T279)*L$9</f>
        <v>10.800231750000002</v>
      </c>
      <c r="M271" s="215">
        <f>H271+K271+L271</f>
        <v>12.91862487189486</v>
      </c>
      <c r="N271" s="215">
        <f>M271*E271</f>
        <v>297.12837205358176</v>
      </c>
      <c r="O271" s="216">
        <f>E271*L271</f>
        <v>248.40533025000005</v>
      </c>
      <c r="P271" s="212" t="s">
        <v>63</v>
      </c>
      <c r="Q271" s="217" t="s">
        <v>33</v>
      </c>
      <c r="R271" s="218">
        <v>1</v>
      </c>
      <c r="S271" s="219">
        <f>R271*E271</f>
        <v>23</v>
      </c>
      <c r="T271" s="231">
        <v>9.5</v>
      </c>
    </row>
    <row r="272" spans="1:20" s="229" customFormat="1" ht="14.25" hidden="1" customHeight="1">
      <c r="A272" s="96"/>
      <c r="B272" s="221"/>
      <c r="C272" s="222"/>
      <c r="D272" s="221"/>
      <c r="E272" s="143"/>
      <c r="F272" s="222"/>
      <c r="G272" s="143"/>
      <c r="H272" s="143"/>
      <c r="I272" s="222"/>
      <c r="J272" s="143"/>
      <c r="K272" s="223"/>
      <c r="L272" s="224"/>
      <c r="M272" s="224"/>
      <c r="N272" s="224"/>
      <c r="O272" s="225"/>
      <c r="P272" s="134"/>
      <c r="Q272" s="226"/>
      <c r="R272" s="226"/>
      <c r="S272" s="227">
        <f t="shared" ref="S272:S279" si="9">R272*E$10</f>
        <v>0</v>
      </c>
      <c r="T272" s="228"/>
    </row>
    <row r="273" spans="1:20" s="229" customFormat="1" ht="14.25" hidden="1" customHeight="1">
      <c r="A273" s="96"/>
      <c r="B273" s="221"/>
      <c r="C273" s="222"/>
      <c r="D273" s="221"/>
      <c r="E273" s="143"/>
      <c r="F273" s="222"/>
      <c r="G273" s="143"/>
      <c r="H273" s="143"/>
      <c r="I273" s="222"/>
      <c r="J273" s="143"/>
      <c r="K273" s="223"/>
      <c r="L273" s="224"/>
      <c r="M273" s="224"/>
      <c r="N273" s="224"/>
      <c r="O273" s="225"/>
      <c r="P273" s="134"/>
      <c r="Q273" s="226"/>
      <c r="R273" s="226"/>
      <c r="S273" s="227">
        <f t="shared" si="9"/>
        <v>0</v>
      </c>
      <c r="T273" s="230"/>
    </row>
    <row r="274" spans="1:20" s="229" customFormat="1" ht="14.25" hidden="1" customHeight="1">
      <c r="A274" s="96"/>
      <c r="B274" s="221"/>
      <c r="C274" s="222"/>
      <c r="D274" s="221"/>
      <c r="E274" s="143"/>
      <c r="F274" s="222"/>
      <c r="G274" s="143"/>
      <c r="H274" s="143"/>
      <c r="I274" s="222"/>
      <c r="J274" s="143"/>
      <c r="K274" s="223"/>
      <c r="L274" s="224"/>
      <c r="M274" s="224"/>
      <c r="N274" s="224"/>
      <c r="O274" s="225"/>
      <c r="P274" s="134"/>
      <c r="Q274" s="226"/>
      <c r="R274" s="226"/>
      <c r="S274" s="227">
        <f t="shared" si="9"/>
        <v>0</v>
      </c>
      <c r="T274" s="230"/>
    </row>
    <row r="275" spans="1:20" s="229" customFormat="1" ht="14.25" hidden="1" customHeight="1">
      <c r="A275" s="96"/>
      <c r="B275" s="221"/>
      <c r="C275" s="222"/>
      <c r="D275" s="221"/>
      <c r="E275" s="143"/>
      <c r="F275" s="222"/>
      <c r="G275" s="143"/>
      <c r="H275" s="143"/>
      <c r="I275" s="222"/>
      <c r="J275" s="143"/>
      <c r="K275" s="223"/>
      <c r="L275" s="224"/>
      <c r="M275" s="224"/>
      <c r="N275" s="224"/>
      <c r="O275" s="225"/>
      <c r="P275" s="134"/>
      <c r="Q275" s="226"/>
      <c r="R275" s="226"/>
      <c r="S275" s="227">
        <f t="shared" si="9"/>
        <v>0</v>
      </c>
      <c r="T275" s="230"/>
    </row>
    <row r="276" spans="1:20" s="229" customFormat="1" ht="14.25" hidden="1" customHeight="1">
      <c r="A276" s="96"/>
      <c r="B276" s="221"/>
      <c r="C276" s="222"/>
      <c r="D276" s="221"/>
      <c r="E276" s="143"/>
      <c r="F276" s="222"/>
      <c r="G276" s="143"/>
      <c r="H276" s="143"/>
      <c r="I276" s="222"/>
      <c r="J276" s="143"/>
      <c r="K276" s="223"/>
      <c r="L276" s="224"/>
      <c r="M276" s="224"/>
      <c r="N276" s="224"/>
      <c r="O276" s="225"/>
      <c r="P276" s="134"/>
      <c r="Q276" s="226"/>
      <c r="R276" s="226"/>
      <c r="S276" s="227">
        <f t="shared" si="9"/>
        <v>0</v>
      </c>
      <c r="T276" s="230"/>
    </row>
    <row r="277" spans="1:20" s="229" customFormat="1" ht="14.25" hidden="1" customHeight="1">
      <c r="A277" s="96"/>
      <c r="B277" s="221"/>
      <c r="C277" s="222"/>
      <c r="D277" s="221"/>
      <c r="E277" s="143"/>
      <c r="F277" s="222"/>
      <c r="G277" s="143">
        <f>F277*E277</f>
        <v>0</v>
      </c>
      <c r="H277" s="143"/>
      <c r="I277" s="222"/>
      <c r="J277" s="143">
        <f>I277*E277</f>
        <v>0</v>
      </c>
      <c r="K277" s="223"/>
      <c r="L277" s="224"/>
      <c r="M277" s="224"/>
      <c r="N277" s="224"/>
      <c r="O277" s="225"/>
      <c r="P277" s="134"/>
      <c r="Q277" s="226"/>
      <c r="R277" s="226"/>
      <c r="S277" s="227">
        <f t="shared" si="9"/>
        <v>0</v>
      </c>
      <c r="T277" s="230"/>
    </row>
    <row r="278" spans="1:20" s="229" customFormat="1" ht="14.25" hidden="1" customHeight="1">
      <c r="A278" s="96"/>
      <c r="B278" s="221"/>
      <c r="C278" s="222"/>
      <c r="D278" s="221"/>
      <c r="E278" s="143"/>
      <c r="F278" s="222"/>
      <c r="G278" s="143"/>
      <c r="H278" s="143"/>
      <c r="I278" s="222"/>
      <c r="J278" s="143"/>
      <c r="K278" s="223"/>
      <c r="L278" s="224"/>
      <c r="M278" s="224"/>
      <c r="N278" s="224"/>
      <c r="O278" s="225"/>
      <c r="P278" s="134"/>
      <c r="Q278" s="226"/>
      <c r="R278" s="226"/>
      <c r="S278" s="227">
        <f t="shared" si="9"/>
        <v>0</v>
      </c>
      <c r="T278" s="230"/>
    </row>
    <row r="279" spans="1:20" s="229" customFormat="1" ht="14.25" hidden="1">
      <c r="A279" s="104"/>
      <c r="B279" s="221"/>
      <c r="C279" s="222"/>
      <c r="D279" s="221"/>
      <c r="E279" s="143"/>
      <c r="F279" s="222"/>
      <c r="G279" s="143"/>
      <c r="H279" s="143"/>
      <c r="I279" s="222"/>
      <c r="J279" s="143"/>
      <c r="K279" s="223"/>
      <c r="L279" s="224"/>
      <c r="M279" s="224"/>
      <c r="N279" s="224"/>
      <c r="O279" s="225"/>
      <c r="P279" s="222"/>
      <c r="Q279" s="226"/>
      <c r="R279" s="226"/>
      <c r="S279" s="227">
        <f t="shared" si="9"/>
        <v>0</v>
      </c>
      <c r="T279" s="230"/>
    </row>
    <row r="280" spans="1:20" s="95" customFormat="1" ht="21" customHeight="1">
      <c r="A280" s="83">
        <f>A271+1</f>
        <v>31</v>
      </c>
      <c r="B280" s="209" t="s">
        <v>61</v>
      </c>
      <c r="C280" s="210" t="s">
        <v>73</v>
      </c>
      <c r="D280" s="211" t="s">
        <v>33</v>
      </c>
      <c r="E280" s="210">
        <v>2</v>
      </c>
      <c r="F280" s="212">
        <v>1.34</v>
      </c>
      <c r="G280" s="213">
        <f>F280*E280</f>
        <v>2.68</v>
      </c>
      <c r="H280" s="214">
        <f>F280*$H$9</f>
        <v>1.9655191218948587</v>
      </c>
      <c r="I280" s="212">
        <v>0.05</v>
      </c>
      <c r="J280" s="214">
        <f>I280*E280</f>
        <v>0.1</v>
      </c>
      <c r="K280" s="214">
        <f>$K$9*I280</f>
        <v>0.15287400000000001</v>
      </c>
      <c r="L280" s="215">
        <f>(R280*T280+R281*T281+R282*T282+R283*T283+R284*T284+R285*T285+R286*T286+R287*T287+R288*T288)*L$9</f>
        <v>6.8211990000000018</v>
      </c>
      <c r="M280" s="215">
        <f>H280+K280+L280</f>
        <v>8.9395921218948615</v>
      </c>
      <c r="N280" s="215">
        <f>M280*E280</f>
        <v>17.879184243789723</v>
      </c>
      <c r="O280" s="216">
        <f>E280*L280</f>
        <v>13.642398000000004</v>
      </c>
      <c r="P280" s="212" t="s">
        <v>63</v>
      </c>
      <c r="Q280" s="217" t="s">
        <v>33</v>
      </c>
      <c r="R280" s="218">
        <v>1</v>
      </c>
      <c r="S280" s="219">
        <f>R280*E280</f>
        <v>2</v>
      </c>
      <c r="T280" s="231">
        <v>6</v>
      </c>
    </row>
    <row r="281" spans="1:20" s="229" customFormat="1" ht="14.25" hidden="1" customHeight="1">
      <c r="A281" s="96"/>
      <c r="B281" s="221"/>
      <c r="C281" s="222"/>
      <c r="D281" s="221"/>
      <c r="E281" s="143"/>
      <c r="F281" s="222"/>
      <c r="G281" s="143"/>
      <c r="H281" s="143"/>
      <c r="I281" s="222"/>
      <c r="J281" s="143"/>
      <c r="K281" s="223"/>
      <c r="L281" s="224"/>
      <c r="M281" s="224"/>
      <c r="N281" s="224"/>
      <c r="O281" s="225"/>
      <c r="P281" s="134"/>
      <c r="Q281" s="226"/>
      <c r="R281" s="226"/>
      <c r="S281" s="227">
        <f t="shared" ref="S281:S288" si="10">R281*E$10</f>
        <v>0</v>
      </c>
      <c r="T281" s="228"/>
    </row>
    <row r="282" spans="1:20" s="229" customFormat="1" ht="14.25" hidden="1" customHeight="1">
      <c r="A282" s="96"/>
      <c r="B282" s="221"/>
      <c r="C282" s="222"/>
      <c r="D282" s="221"/>
      <c r="E282" s="143"/>
      <c r="F282" s="222"/>
      <c r="G282" s="143"/>
      <c r="H282" s="143"/>
      <c r="I282" s="222"/>
      <c r="J282" s="143"/>
      <c r="K282" s="223"/>
      <c r="L282" s="224"/>
      <c r="M282" s="224"/>
      <c r="N282" s="224"/>
      <c r="O282" s="225"/>
      <c r="P282" s="134"/>
      <c r="Q282" s="226"/>
      <c r="R282" s="226"/>
      <c r="S282" s="227">
        <f t="shared" si="10"/>
        <v>0</v>
      </c>
      <c r="T282" s="230"/>
    </row>
    <row r="283" spans="1:20" s="229" customFormat="1" ht="14.25" hidden="1" customHeight="1">
      <c r="A283" s="96"/>
      <c r="B283" s="221"/>
      <c r="C283" s="222"/>
      <c r="D283" s="221"/>
      <c r="E283" s="143"/>
      <c r="F283" s="222"/>
      <c r="G283" s="143"/>
      <c r="H283" s="143"/>
      <c r="I283" s="222"/>
      <c r="J283" s="143"/>
      <c r="K283" s="223"/>
      <c r="L283" s="224"/>
      <c r="M283" s="224"/>
      <c r="N283" s="224"/>
      <c r="O283" s="225"/>
      <c r="P283" s="134"/>
      <c r="Q283" s="226"/>
      <c r="R283" s="226"/>
      <c r="S283" s="227">
        <f t="shared" si="10"/>
        <v>0</v>
      </c>
      <c r="T283" s="230"/>
    </row>
    <row r="284" spans="1:20" s="229" customFormat="1" ht="14.25" hidden="1" customHeight="1">
      <c r="A284" s="96"/>
      <c r="B284" s="221"/>
      <c r="C284" s="222"/>
      <c r="D284" s="221"/>
      <c r="E284" s="143"/>
      <c r="F284" s="222"/>
      <c r="G284" s="143"/>
      <c r="H284" s="143"/>
      <c r="I284" s="222"/>
      <c r="J284" s="143"/>
      <c r="K284" s="223"/>
      <c r="L284" s="224"/>
      <c r="M284" s="224"/>
      <c r="N284" s="224"/>
      <c r="O284" s="225"/>
      <c r="P284" s="134"/>
      <c r="Q284" s="226"/>
      <c r="R284" s="226"/>
      <c r="S284" s="227">
        <f t="shared" si="10"/>
        <v>0</v>
      </c>
      <c r="T284" s="230"/>
    </row>
    <row r="285" spans="1:20" s="229" customFormat="1" ht="14.25" hidden="1" customHeight="1">
      <c r="A285" s="96"/>
      <c r="B285" s="221"/>
      <c r="C285" s="222"/>
      <c r="D285" s="221"/>
      <c r="E285" s="143"/>
      <c r="F285" s="222"/>
      <c r="G285" s="143"/>
      <c r="H285" s="143"/>
      <c r="I285" s="222"/>
      <c r="J285" s="143"/>
      <c r="K285" s="223"/>
      <c r="L285" s="224"/>
      <c r="M285" s="224"/>
      <c r="N285" s="224"/>
      <c r="O285" s="225"/>
      <c r="P285" s="134"/>
      <c r="Q285" s="226"/>
      <c r="R285" s="226"/>
      <c r="S285" s="227">
        <f t="shared" si="10"/>
        <v>0</v>
      </c>
      <c r="T285" s="230"/>
    </row>
    <row r="286" spans="1:20" s="229" customFormat="1" ht="14.25" hidden="1" customHeight="1">
      <c r="A286" s="96"/>
      <c r="B286" s="221"/>
      <c r="C286" s="222"/>
      <c r="D286" s="221"/>
      <c r="E286" s="143"/>
      <c r="F286" s="222"/>
      <c r="G286" s="143">
        <f>F286*E286</f>
        <v>0</v>
      </c>
      <c r="H286" s="143"/>
      <c r="I286" s="222"/>
      <c r="J286" s="143">
        <f>I286*E286</f>
        <v>0</v>
      </c>
      <c r="K286" s="223"/>
      <c r="L286" s="224"/>
      <c r="M286" s="224"/>
      <c r="N286" s="224"/>
      <c r="O286" s="225"/>
      <c r="P286" s="134"/>
      <c r="Q286" s="226"/>
      <c r="R286" s="226"/>
      <c r="S286" s="227">
        <f t="shared" si="10"/>
        <v>0</v>
      </c>
      <c r="T286" s="230"/>
    </row>
    <row r="287" spans="1:20" s="229" customFormat="1" ht="14.25" hidden="1" customHeight="1">
      <c r="A287" s="96"/>
      <c r="B287" s="221"/>
      <c r="C287" s="222"/>
      <c r="D287" s="221"/>
      <c r="E287" s="143"/>
      <c r="F287" s="222"/>
      <c r="G287" s="143"/>
      <c r="H287" s="143"/>
      <c r="I287" s="222"/>
      <c r="J287" s="143"/>
      <c r="K287" s="223"/>
      <c r="L287" s="224"/>
      <c r="M287" s="224"/>
      <c r="N287" s="224"/>
      <c r="O287" s="225"/>
      <c r="P287" s="134"/>
      <c r="Q287" s="226"/>
      <c r="R287" s="226"/>
      <c r="S287" s="227">
        <f t="shared" si="10"/>
        <v>0</v>
      </c>
      <c r="T287" s="230"/>
    </row>
    <row r="288" spans="1:20" s="229" customFormat="1" ht="14.25" hidden="1">
      <c r="A288" s="104"/>
      <c r="B288" s="221"/>
      <c r="C288" s="222"/>
      <c r="D288" s="221"/>
      <c r="E288" s="143"/>
      <c r="F288" s="222"/>
      <c r="G288" s="143"/>
      <c r="H288" s="143"/>
      <c r="I288" s="222"/>
      <c r="J288" s="143"/>
      <c r="K288" s="223"/>
      <c r="L288" s="224"/>
      <c r="M288" s="224"/>
      <c r="N288" s="224"/>
      <c r="O288" s="225"/>
      <c r="P288" s="222"/>
      <c r="Q288" s="226"/>
      <c r="R288" s="226"/>
      <c r="S288" s="227">
        <f t="shared" si="10"/>
        <v>0</v>
      </c>
      <c r="T288" s="230"/>
    </row>
    <row r="289" spans="1:20" s="95" customFormat="1" ht="21" customHeight="1">
      <c r="A289" s="83">
        <f>A280+1</f>
        <v>32</v>
      </c>
      <c r="B289" s="209" t="s">
        <v>61</v>
      </c>
      <c r="C289" s="210" t="s">
        <v>74</v>
      </c>
      <c r="D289" s="211" t="s">
        <v>33</v>
      </c>
      <c r="E289" s="210">
        <v>22</v>
      </c>
      <c r="F289" s="212">
        <v>1.34</v>
      </c>
      <c r="G289" s="213">
        <f>F289*E289</f>
        <v>29.48</v>
      </c>
      <c r="H289" s="214">
        <f>F289*$H$9</f>
        <v>1.9655191218948587</v>
      </c>
      <c r="I289" s="212">
        <v>0.05</v>
      </c>
      <c r="J289" s="214">
        <f>I289*E289</f>
        <v>1.1000000000000001</v>
      </c>
      <c r="K289" s="214">
        <f>$K$9*I289</f>
        <v>0.15287400000000001</v>
      </c>
      <c r="L289" s="215">
        <f>(R289*T289+R290*T290+R291*T291+R292*T292+R293*T293+R294*T294+R295*T295+R296*T296+R297*T297)*L$9</f>
        <v>6.3664524000000009</v>
      </c>
      <c r="M289" s="215">
        <f>H289+K289+L289</f>
        <v>8.4848455218948597</v>
      </c>
      <c r="N289" s="215">
        <f>M289*E289</f>
        <v>186.66660148168691</v>
      </c>
      <c r="O289" s="216">
        <f>E289*L289</f>
        <v>140.06195280000003</v>
      </c>
      <c r="P289" s="212" t="s">
        <v>63</v>
      </c>
      <c r="Q289" s="217" t="s">
        <v>33</v>
      </c>
      <c r="R289" s="218">
        <v>1</v>
      </c>
      <c r="S289" s="219">
        <f>R289*E289</f>
        <v>22</v>
      </c>
      <c r="T289" s="231">
        <v>5.6</v>
      </c>
    </row>
    <row r="290" spans="1:20" s="229" customFormat="1" ht="14.25" hidden="1" customHeight="1">
      <c r="A290" s="96"/>
      <c r="B290" s="221"/>
      <c r="C290" s="222"/>
      <c r="D290" s="221"/>
      <c r="E290" s="143"/>
      <c r="F290" s="222"/>
      <c r="G290" s="143"/>
      <c r="H290" s="143"/>
      <c r="I290" s="222"/>
      <c r="J290" s="143"/>
      <c r="K290" s="223"/>
      <c r="L290" s="224"/>
      <c r="M290" s="224"/>
      <c r="N290" s="224"/>
      <c r="O290" s="225"/>
      <c r="P290" s="134"/>
      <c r="Q290" s="226"/>
      <c r="R290" s="226"/>
      <c r="S290" s="227">
        <f t="shared" ref="S290:S297" si="11">R290*E$10</f>
        <v>0</v>
      </c>
      <c r="T290" s="228"/>
    </row>
    <row r="291" spans="1:20" s="229" customFormat="1" ht="14.25" hidden="1" customHeight="1">
      <c r="A291" s="96"/>
      <c r="B291" s="221"/>
      <c r="C291" s="222"/>
      <c r="D291" s="221"/>
      <c r="E291" s="143"/>
      <c r="F291" s="222"/>
      <c r="G291" s="143"/>
      <c r="H291" s="143"/>
      <c r="I291" s="222"/>
      <c r="J291" s="143"/>
      <c r="K291" s="223"/>
      <c r="L291" s="224"/>
      <c r="M291" s="224"/>
      <c r="N291" s="224"/>
      <c r="O291" s="225"/>
      <c r="P291" s="134"/>
      <c r="Q291" s="226"/>
      <c r="R291" s="226"/>
      <c r="S291" s="227">
        <f t="shared" si="11"/>
        <v>0</v>
      </c>
      <c r="T291" s="230"/>
    </row>
    <row r="292" spans="1:20" s="229" customFormat="1" ht="14.25" hidden="1" customHeight="1">
      <c r="A292" s="96"/>
      <c r="B292" s="221"/>
      <c r="C292" s="222"/>
      <c r="D292" s="221"/>
      <c r="E292" s="143"/>
      <c r="F292" s="222"/>
      <c r="G292" s="143"/>
      <c r="H292" s="143"/>
      <c r="I292" s="222"/>
      <c r="J292" s="143"/>
      <c r="K292" s="223"/>
      <c r="L292" s="224"/>
      <c r="M292" s="224"/>
      <c r="N292" s="224"/>
      <c r="O292" s="225"/>
      <c r="P292" s="134"/>
      <c r="Q292" s="226"/>
      <c r="R292" s="226"/>
      <c r="S292" s="227">
        <f t="shared" si="11"/>
        <v>0</v>
      </c>
      <c r="T292" s="230"/>
    </row>
    <row r="293" spans="1:20" s="229" customFormat="1" ht="14.25" hidden="1" customHeight="1">
      <c r="A293" s="96"/>
      <c r="B293" s="221"/>
      <c r="C293" s="222"/>
      <c r="D293" s="221"/>
      <c r="E293" s="143"/>
      <c r="F293" s="222"/>
      <c r="G293" s="143"/>
      <c r="H293" s="143"/>
      <c r="I293" s="222"/>
      <c r="J293" s="143"/>
      <c r="K293" s="223"/>
      <c r="L293" s="224"/>
      <c r="M293" s="224"/>
      <c r="N293" s="224"/>
      <c r="O293" s="225"/>
      <c r="P293" s="134"/>
      <c r="Q293" s="226"/>
      <c r="R293" s="226"/>
      <c r="S293" s="227">
        <f t="shared" si="11"/>
        <v>0</v>
      </c>
      <c r="T293" s="230"/>
    </row>
    <row r="294" spans="1:20" s="229" customFormat="1" ht="14.25" hidden="1" customHeight="1">
      <c r="A294" s="96"/>
      <c r="B294" s="221"/>
      <c r="C294" s="222"/>
      <c r="D294" s="221"/>
      <c r="E294" s="143"/>
      <c r="F294" s="222"/>
      <c r="G294" s="143"/>
      <c r="H294" s="143"/>
      <c r="I294" s="222"/>
      <c r="J294" s="143"/>
      <c r="K294" s="223"/>
      <c r="L294" s="224"/>
      <c r="M294" s="224"/>
      <c r="N294" s="224"/>
      <c r="O294" s="225"/>
      <c r="P294" s="134"/>
      <c r="Q294" s="226"/>
      <c r="R294" s="226"/>
      <c r="S294" s="227">
        <f t="shared" si="11"/>
        <v>0</v>
      </c>
      <c r="T294" s="230"/>
    </row>
    <row r="295" spans="1:20" s="229" customFormat="1" ht="14.25" hidden="1" customHeight="1">
      <c r="A295" s="96"/>
      <c r="B295" s="221"/>
      <c r="C295" s="222"/>
      <c r="D295" s="221"/>
      <c r="E295" s="143"/>
      <c r="F295" s="222"/>
      <c r="G295" s="143">
        <f>F295*E295</f>
        <v>0</v>
      </c>
      <c r="H295" s="143"/>
      <c r="I295" s="222"/>
      <c r="J295" s="143">
        <f>I295*E295</f>
        <v>0</v>
      </c>
      <c r="K295" s="223"/>
      <c r="L295" s="224"/>
      <c r="M295" s="224"/>
      <c r="N295" s="224"/>
      <c r="O295" s="225"/>
      <c r="P295" s="134"/>
      <c r="Q295" s="226"/>
      <c r="R295" s="226"/>
      <c r="S295" s="227">
        <f t="shared" si="11"/>
        <v>0</v>
      </c>
      <c r="T295" s="230"/>
    </row>
    <row r="296" spans="1:20" s="229" customFormat="1" ht="14.25" hidden="1" customHeight="1">
      <c r="A296" s="96"/>
      <c r="B296" s="221"/>
      <c r="C296" s="222"/>
      <c r="D296" s="221"/>
      <c r="E296" s="143"/>
      <c r="F296" s="222"/>
      <c r="G296" s="143"/>
      <c r="H296" s="143"/>
      <c r="I296" s="222"/>
      <c r="J296" s="143"/>
      <c r="K296" s="223"/>
      <c r="L296" s="224"/>
      <c r="M296" s="224"/>
      <c r="N296" s="224"/>
      <c r="O296" s="225"/>
      <c r="P296" s="134"/>
      <c r="Q296" s="226"/>
      <c r="R296" s="226"/>
      <c r="S296" s="227">
        <f t="shared" si="11"/>
        <v>0</v>
      </c>
      <c r="T296" s="230"/>
    </row>
    <row r="297" spans="1:20" s="229" customFormat="1" ht="14.25" hidden="1">
      <c r="A297" s="104"/>
      <c r="B297" s="221"/>
      <c r="C297" s="222"/>
      <c r="D297" s="221"/>
      <c r="E297" s="143"/>
      <c r="F297" s="222"/>
      <c r="G297" s="143"/>
      <c r="H297" s="143"/>
      <c r="I297" s="222"/>
      <c r="J297" s="143"/>
      <c r="K297" s="223"/>
      <c r="L297" s="224"/>
      <c r="M297" s="224"/>
      <c r="N297" s="224"/>
      <c r="O297" s="225"/>
      <c r="P297" s="222"/>
      <c r="Q297" s="226"/>
      <c r="R297" s="226"/>
      <c r="S297" s="227">
        <f t="shared" si="11"/>
        <v>0</v>
      </c>
      <c r="T297" s="230"/>
    </row>
    <row r="298" spans="1:20" s="95" customFormat="1" ht="21" customHeight="1">
      <c r="A298" s="83">
        <f>A289+1</f>
        <v>33</v>
      </c>
      <c r="B298" s="209"/>
      <c r="C298" s="210" t="s">
        <v>75</v>
      </c>
      <c r="D298" s="211" t="s">
        <v>76</v>
      </c>
      <c r="E298" s="210">
        <v>0.5</v>
      </c>
      <c r="F298" s="212"/>
      <c r="G298" s="213">
        <f>F298*E298</f>
        <v>0</v>
      </c>
      <c r="H298" s="214">
        <f>F298*$H$9</f>
        <v>0</v>
      </c>
      <c r="I298" s="212"/>
      <c r="J298" s="214">
        <f>I298*E298</f>
        <v>0</v>
      </c>
      <c r="K298" s="214">
        <f>$K$9*I298</f>
        <v>0</v>
      </c>
      <c r="L298" s="215">
        <f>(R298*T298+R299*T299+R300*T300+R301*T301+R302*T302+R303*T303+R304*T304+R305*T305+R306*T306)*L$9</f>
        <v>4.4337793500000009</v>
      </c>
      <c r="M298" s="215">
        <f>H298+K298+L298</f>
        <v>4.4337793500000009</v>
      </c>
      <c r="N298" s="215">
        <f>M298*E298</f>
        <v>2.2168896750000004</v>
      </c>
      <c r="O298" s="216">
        <f>E298*L298</f>
        <v>2.2168896750000004</v>
      </c>
      <c r="P298" s="212" t="s">
        <v>77</v>
      </c>
      <c r="Q298" s="217" t="s">
        <v>33</v>
      </c>
      <c r="R298" s="218">
        <v>1</v>
      </c>
      <c r="S298" s="219">
        <f>R298*E298</f>
        <v>0.5</v>
      </c>
      <c r="T298" s="231">
        <v>3.9</v>
      </c>
    </row>
    <row r="299" spans="1:20" s="229" customFormat="1" ht="14.25" hidden="1" customHeight="1">
      <c r="A299" s="96"/>
      <c r="B299" s="221"/>
      <c r="C299" s="222"/>
      <c r="D299" s="221"/>
      <c r="E299" s="143"/>
      <c r="F299" s="222"/>
      <c r="G299" s="143"/>
      <c r="H299" s="143"/>
      <c r="I299" s="222"/>
      <c r="J299" s="143"/>
      <c r="K299" s="223"/>
      <c r="L299" s="224"/>
      <c r="M299" s="224"/>
      <c r="N299" s="224"/>
      <c r="O299" s="225"/>
      <c r="P299" s="134"/>
      <c r="Q299" s="226"/>
      <c r="R299" s="226"/>
      <c r="S299" s="227">
        <f t="shared" ref="S299:S306" si="12">R299*E$10</f>
        <v>0</v>
      </c>
      <c r="T299" s="228"/>
    </row>
    <row r="300" spans="1:20" s="229" customFormat="1" ht="14.25" hidden="1" customHeight="1">
      <c r="A300" s="96"/>
      <c r="B300" s="221"/>
      <c r="C300" s="222"/>
      <c r="D300" s="221"/>
      <c r="E300" s="143"/>
      <c r="F300" s="222"/>
      <c r="G300" s="143"/>
      <c r="H300" s="143"/>
      <c r="I300" s="222"/>
      <c r="J300" s="143"/>
      <c r="K300" s="223"/>
      <c r="L300" s="224"/>
      <c r="M300" s="224"/>
      <c r="N300" s="224"/>
      <c r="O300" s="225"/>
      <c r="P300" s="134"/>
      <c r="Q300" s="226"/>
      <c r="R300" s="226"/>
      <c r="S300" s="227">
        <f t="shared" si="12"/>
        <v>0</v>
      </c>
      <c r="T300" s="230"/>
    </row>
    <row r="301" spans="1:20" s="229" customFormat="1" ht="14.25" hidden="1" customHeight="1">
      <c r="A301" s="96"/>
      <c r="B301" s="221"/>
      <c r="C301" s="222"/>
      <c r="D301" s="221"/>
      <c r="E301" s="143"/>
      <c r="F301" s="222"/>
      <c r="G301" s="143"/>
      <c r="H301" s="143"/>
      <c r="I301" s="222"/>
      <c r="J301" s="143"/>
      <c r="K301" s="223"/>
      <c r="L301" s="224"/>
      <c r="M301" s="224"/>
      <c r="N301" s="224"/>
      <c r="O301" s="225"/>
      <c r="P301" s="134"/>
      <c r="Q301" s="226"/>
      <c r="R301" s="226"/>
      <c r="S301" s="227">
        <f t="shared" si="12"/>
        <v>0</v>
      </c>
      <c r="T301" s="230"/>
    </row>
    <row r="302" spans="1:20" s="229" customFormat="1" ht="14.25" hidden="1" customHeight="1">
      <c r="A302" s="96"/>
      <c r="B302" s="221"/>
      <c r="C302" s="222"/>
      <c r="D302" s="221"/>
      <c r="E302" s="143"/>
      <c r="F302" s="222"/>
      <c r="G302" s="143"/>
      <c r="H302" s="143"/>
      <c r="I302" s="222"/>
      <c r="J302" s="143"/>
      <c r="K302" s="223"/>
      <c r="L302" s="224"/>
      <c r="M302" s="224"/>
      <c r="N302" s="224"/>
      <c r="O302" s="225"/>
      <c r="P302" s="134"/>
      <c r="Q302" s="226"/>
      <c r="R302" s="226"/>
      <c r="S302" s="227">
        <f t="shared" si="12"/>
        <v>0</v>
      </c>
      <c r="T302" s="230"/>
    </row>
    <row r="303" spans="1:20" s="229" customFormat="1" ht="14.25" hidden="1" customHeight="1">
      <c r="A303" s="96"/>
      <c r="B303" s="221"/>
      <c r="C303" s="222"/>
      <c r="D303" s="221"/>
      <c r="E303" s="143"/>
      <c r="F303" s="222"/>
      <c r="G303" s="143"/>
      <c r="H303" s="143"/>
      <c r="I303" s="222"/>
      <c r="J303" s="143"/>
      <c r="K303" s="223"/>
      <c r="L303" s="224"/>
      <c r="M303" s="224"/>
      <c r="N303" s="224"/>
      <c r="O303" s="225"/>
      <c r="P303" s="134"/>
      <c r="Q303" s="226"/>
      <c r="R303" s="226"/>
      <c r="S303" s="227">
        <f t="shared" si="12"/>
        <v>0</v>
      </c>
      <c r="T303" s="230"/>
    </row>
    <row r="304" spans="1:20" s="229" customFormat="1" ht="14.25" hidden="1" customHeight="1">
      <c r="A304" s="96"/>
      <c r="B304" s="221"/>
      <c r="C304" s="222"/>
      <c r="D304" s="221"/>
      <c r="E304" s="143"/>
      <c r="F304" s="222"/>
      <c r="G304" s="143">
        <f>F304*E304</f>
        <v>0</v>
      </c>
      <c r="H304" s="143"/>
      <c r="I304" s="222"/>
      <c r="J304" s="143">
        <f>I304*E304</f>
        <v>0</v>
      </c>
      <c r="K304" s="223"/>
      <c r="L304" s="224"/>
      <c r="M304" s="224"/>
      <c r="N304" s="224"/>
      <c r="O304" s="225"/>
      <c r="P304" s="134"/>
      <c r="Q304" s="226"/>
      <c r="R304" s="226"/>
      <c r="S304" s="227">
        <f t="shared" si="12"/>
        <v>0</v>
      </c>
      <c r="T304" s="230"/>
    </row>
    <row r="305" spans="1:20" s="229" customFormat="1" ht="14.25" hidden="1" customHeight="1">
      <c r="A305" s="96"/>
      <c r="B305" s="221"/>
      <c r="C305" s="222"/>
      <c r="D305" s="221"/>
      <c r="E305" s="143"/>
      <c r="F305" s="222"/>
      <c r="G305" s="143"/>
      <c r="H305" s="143"/>
      <c r="I305" s="222"/>
      <c r="J305" s="143"/>
      <c r="K305" s="223"/>
      <c r="L305" s="224"/>
      <c r="M305" s="224"/>
      <c r="N305" s="224"/>
      <c r="O305" s="225"/>
      <c r="P305" s="134"/>
      <c r="Q305" s="226"/>
      <c r="R305" s="226"/>
      <c r="S305" s="227">
        <f t="shared" si="12"/>
        <v>0</v>
      </c>
      <c r="T305" s="230"/>
    </row>
    <row r="306" spans="1:20" s="229" customFormat="1" ht="14.25" hidden="1">
      <c r="A306" s="104"/>
      <c r="B306" s="221"/>
      <c r="C306" s="222"/>
      <c r="D306" s="221"/>
      <c r="E306" s="143"/>
      <c r="F306" s="222"/>
      <c r="G306" s="143"/>
      <c r="H306" s="143"/>
      <c r="I306" s="222"/>
      <c r="J306" s="143"/>
      <c r="K306" s="223"/>
      <c r="L306" s="224"/>
      <c r="M306" s="224"/>
      <c r="N306" s="224"/>
      <c r="O306" s="225"/>
      <c r="P306" s="222"/>
      <c r="Q306" s="226"/>
      <c r="R306" s="226"/>
      <c r="S306" s="227">
        <f t="shared" si="12"/>
        <v>0</v>
      </c>
      <c r="T306" s="230"/>
    </row>
    <row r="307" spans="1:20" s="95" customFormat="1" ht="21" customHeight="1">
      <c r="A307" s="83">
        <f>A298+1</f>
        <v>34</v>
      </c>
      <c r="B307" s="209"/>
      <c r="C307" s="210" t="s">
        <v>78</v>
      </c>
      <c r="D307" s="211" t="s">
        <v>76</v>
      </c>
      <c r="E307" s="210">
        <v>12</v>
      </c>
      <c r="F307" s="212"/>
      <c r="G307" s="213">
        <f>F307*E307</f>
        <v>0</v>
      </c>
      <c r="H307" s="214">
        <f>F307*$H$9</f>
        <v>0</v>
      </c>
      <c r="I307" s="212"/>
      <c r="J307" s="214">
        <f>I307*E307</f>
        <v>0</v>
      </c>
      <c r="K307" s="214">
        <f>$K$9*I307</f>
        <v>0</v>
      </c>
      <c r="L307" s="215">
        <f>(R307*T307+R308*T308+R309*T309+R310*T310+R311*T311+R312*T312+R313*T313+R314*T314+R315*T315)*L$9</f>
        <v>3.6379728000000009</v>
      </c>
      <c r="M307" s="215">
        <f>H307+K307+L307</f>
        <v>3.6379728000000009</v>
      </c>
      <c r="N307" s="215">
        <f>M307*E307</f>
        <v>43.655673600000014</v>
      </c>
      <c r="O307" s="216">
        <f>E307*L307</f>
        <v>43.655673600000014</v>
      </c>
      <c r="P307" s="212" t="s">
        <v>77</v>
      </c>
      <c r="Q307" s="217" t="s">
        <v>33</v>
      </c>
      <c r="R307" s="218">
        <v>1</v>
      </c>
      <c r="S307" s="219">
        <f>R307*E307</f>
        <v>12</v>
      </c>
      <c r="T307" s="231">
        <v>3.2</v>
      </c>
    </row>
    <row r="308" spans="1:20" s="229" customFormat="1" ht="14.25" hidden="1" customHeight="1">
      <c r="A308" s="96"/>
      <c r="B308" s="221"/>
      <c r="C308" s="222"/>
      <c r="D308" s="221"/>
      <c r="E308" s="143"/>
      <c r="F308" s="222"/>
      <c r="G308" s="143"/>
      <c r="H308" s="143"/>
      <c r="I308" s="222"/>
      <c r="J308" s="143"/>
      <c r="K308" s="223"/>
      <c r="L308" s="224"/>
      <c r="M308" s="224"/>
      <c r="N308" s="224"/>
      <c r="O308" s="225"/>
      <c r="P308" s="134"/>
      <c r="Q308" s="226"/>
      <c r="R308" s="226"/>
      <c r="S308" s="227">
        <f t="shared" ref="S308:S315" si="13">R308*E$10</f>
        <v>0</v>
      </c>
      <c r="T308" s="228"/>
    </row>
    <row r="309" spans="1:20" s="229" customFormat="1" ht="14.25" hidden="1" customHeight="1">
      <c r="A309" s="96"/>
      <c r="B309" s="221"/>
      <c r="C309" s="222"/>
      <c r="D309" s="221"/>
      <c r="E309" s="143"/>
      <c r="F309" s="222"/>
      <c r="G309" s="143"/>
      <c r="H309" s="143"/>
      <c r="I309" s="222"/>
      <c r="J309" s="143"/>
      <c r="K309" s="223"/>
      <c r="L309" s="224"/>
      <c r="M309" s="224"/>
      <c r="N309" s="224"/>
      <c r="O309" s="225"/>
      <c r="P309" s="134"/>
      <c r="Q309" s="226"/>
      <c r="R309" s="226"/>
      <c r="S309" s="227">
        <f t="shared" si="13"/>
        <v>0</v>
      </c>
      <c r="T309" s="230"/>
    </row>
    <row r="310" spans="1:20" s="229" customFormat="1" ht="14.25" hidden="1" customHeight="1">
      <c r="A310" s="96"/>
      <c r="B310" s="221"/>
      <c r="C310" s="222"/>
      <c r="D310" s="221"/>
      <c r="E310" s="143"/>
      <c r="F310" s="222"/>
      <c r="G310" s="143"/>
      <c r="H310" s="143"/>
      <c r="I310" s="222"/>
      <c r="J310" s="143"/>
      <c r="K310" s="223"/>
      <c r="L310" s="224"/>
      <c r="M310" s="224"/>
      <c r="N310" s="224"/>
      <c r="O310" s="225"/>
      <c r="P310" s="134"/>
      <c r="Q310" s="226"/>
      <c r="R310" s="226"/>
      <c r="S310" s="227">
        <f t="shared" si="13"/>
        <v>0</v>
      </c>
      <c r="T310" s="230"/>
    </row>
    <row r="311" spans="1:20" s="229" customFormat="1" ht="14.25" hidden="1" customHeight="1">
      <c r="A311" s="96"/>
      <c r="B311" s="221"/>
      <c r="C311" s="222"/>
      <c r="D311" s="221"/>
      <c r="E311" s="143"/>
      <c r="F311" s="222"/>
      <c r="G311" s="143"/>
      <c r="H311" s="143"/>
      <c r="I311" s="222"/>
      <c r="J311" s="143"/>
      <c r="K311" s="223"/>
      <c r="L311" s="224"/>
      <c r="M311" s="224"/>
      <c r="N311" s="224"/>
      <c r="O311" s="225"/>
      <c r="P311" s="134"/>
      <c r="Q311" s="226"/>
      <c r="R311" s="226"/>
      <c r="S311" s="227">
        <f t="shared" si="13"/>
        <v>0</v>
      </c>
      <c r="T311" s="230"/>
    </row>
    <row r="312" spans="1:20" s="229" customFormat="1" ht="14.25" hidden="1" customHeight="1">
      <c r="A312" s="96"/>
      <c r="B312" s="221"/>
      <c r="C312" s="222"/>
      <c r="D312" s="221"/>
      <c r="E312" s="143"/>
      <c r="F312" s="222"/>
      <c r="G312" s="143"/>
      <c r="H312" s="143"/>
      <c r="I312" s="222"/>
      <c r="J312" s="143"/>
      <c r="K312" s="223"/>
      <c r="L312" s="224"/>
      <c r="M312" s="224"/>
      <c r="N312" s="224"/>
      <c r="O312" s="225"/>
      <c r="P312" s="134"/>
      <c r="Q312" s="226"/>
      <c r="R312" s="226"/>
      <c r="S312" s="227">
        <f t="shared" si="13"/>
        <v>0</v>
      </c>
      <c r="T312" s="230"/>
    </row>
    <row r="313" spans="1:20" s="229" customFormat="1" ht="14.25" hidden="1" customHeight="1">
      <c r="A313" s="96"/>
      <c r="B313" s="221"/>
      <c r="C313" s="222"/>
      <c r="D313" s="221"/>
      <c r="E313" s="143"/>
      <c r="F313" s="222"/>
      <c r="G313" s="143">
        <f>F313*E313</f>
        <v>0</v>
      </c>
      <c r="H313" s="143"/>
      <c r="I313" s="222"/>
      <c r="J313" s="143">
        <f>I313*E313</f>
        <v>0</v>
      </c>
      <c r="K313" s="223"/>
      <c r="L313" s="224"/>
      <c r="M313" s="224"/>
      <c r="N313" s="224"/>
      <c r="O313" s="225"/>
      <c r="P313" s="134"/>
      <c r="Q313" s="226"/>
      <c r="R313" s="226"/>
      <c r="S313" s="227">
        <f t="shared" si="13"/>
        <v>0</v>
      </c>
      <c r="T313" s="230"/>
    </row>
    <row r="314" spans="1:20" s="229" customFormat="1" ht="14.25" hidden="1" customHeight="1">
      <c r="A314" s="96"/>
      <c r="B314" s="221"/>
      <c r="C314" s="222"/>
      <c r="D314" s="221"/>
      <c r="E314" s="143"/>
      <c r="F314" s="222"/>
      <c r="G314" s="143"/>
      <c r="H314" s="143"/>
      <c r="I314" s="222"/>
      <c r="J314" s="143"/>
      <c r="K314" s="223"/>
      <c r="L314" s="224"/>
      <c r="M314" s="224"/>
      <c r="N314" s="224"/>
      <c r="O314" s="225"/>
      <c r="P314" s="134"/>
      <c r="Q314" s="226"/>
      <c r="R314" s="226"/>
      <c r="S314" s="227">
        <f t="shared" si="13"/>
        <v>0</v>
      </c>
      <c r="T314" s="230"/>
    </row>
    <row r="315" spans="1:20" s="229" customFormat="1" ht="14.25" hidden="1">
      <c r="A315" s="104"/>
      <c r="B315" s="221"/>
      <c r="C315" s="222"/>
      <c r="D315" s="221"/>
      <c r="E315" s="143"/>
      <c r="F315" s="222"/>
      <c r="G315" s="143"/>
      <c r="H315" s="143"/>
      <c r="I315" s="222"/>
      <c r="J315" s="143"/>
      <c r="K315" s="223"/>
      <c r="L315" s="224"/>
      <c r="M315" s="224"/>
      <c r="N315" s="224"/>
      <c r="O315" s="225"/>
      <c r="P315" s="222"/>
      <c r="Q315" s="226"/>
      <c r="R315" s="226"/>
      <c r="S315" s="227">
        <f t="shared" si="13"/>
        <v>0</v>
      </c>
      <c r="T315" s="230"/>
    </row>
    <row r="316" spans="1:20" s="95" customFormat="1" ht="21" customHeight="1">
      <c r="A316" s="83">
        <f>A307+1</f>
        <v>35</v>
      </c>
      <c r="B316" s="209"/>
      <c r="C316" s="210" t="s">
        <v>79</v>
      </c>
      <c r="D316" s="211" t="s">
        <v>76</v>
      </c>
      <c r="E316" s="210">
        <v>1</v>
      </c>
      <c r="F316" s="212"/>
      <c r="G316" s="213">
        <f>F316*E316</f>
        <v>0</v>
      </c>
      <c r="H316" s="214">
        <f>F316*$H$9</f>
        <v>0</v>
      </c>
      <c r="I316" s="212"/>
      <c r="J316" s="214">
        <f>I316*E316</f>
        <v>0</v>
      </c>
      <c r="K316" s="214">
        <f>$K$9*I316</f>
        <v>0</v>
      </c>
      <c r="L316" s="215">
        <f>(R316*T316+R317*T317+R318*T318+R319*T319+R320*T320+R321*T321+R322*T322+R323*T323+R324*T324)*L$9</f>
        <v>2.3874196500000004</v>
      </c>
      <c r="M316" s="215">
        <f>H316+K316+L316</f>
        <v>2.3874196500000004</v>
      </c>
      <c r="N316" s="215">
        <f>M316*E316</f>
        <v>2.3874196500000004</v>
      </c>
      <c r="O316" s="216">
        <f>E316*L316</f>
        <v>2.3874196500000004</v>
      </c>
      <c r="P316" s="212" t="s">
        <v>77</v>
      </c>
      <c r="Q316" s="217" t="s">
        <v>33</v>
      </c>
      <c r="R316" s="218">
        <v>1</v>
      </c>
      <c r="S316" s="219">
        <f>R316*E316</f>
        <v>1</v>
      </c>
      <c r="T316" s="231">
        <v>2.1</v>
      </c>
    </row>
    <row r="317" spans="1:20" s="229" customFormat="1" ht="14.25" hidden="1" customHeight="1">
      <c r="A317" s="96"/>
      <c r="B317" s="221"/>
      <c r="C317" s="222"/>
      <c r="D317" s="221"/>
      <c r="E317" s="143"/>
      <c r="F317" s="222"/>
      <c r="G317" s="143"/>
      <c r="H317" s="143"/>
      <c r="I317" s="222"/>
      <c r="J317" s="143"/>
      <c r="K317" s="223"/>
      <c r="L317" s="224"/>
      <c r="M317" s="224"/>
      <c r="N317" s="224"/>
      <c r="O317" s="225"/>
      <c r="P317" s="134"/>
      <c r="Q317" s="226"/>
      <c r="R317" s="226"/>
      <c r="S317" s="227">
        <f t="shared" ref="S317:S324" si="14">R317*E$10</f>
        <v>0</v>
      </c>
      <c r="T317" s="228"/>
    </row>
    <row r="318" spans="1:20" s="229" customFormat="1" ht="14.25" hidden="1" customHeight="1">
      <c r="A318" s="96"/>
      <c r="B318" s="221"/>
      <c r="C318" s="222"/>
      <c r="D318" s="221"/>
      <c r="E318" s="143"/>
      <c r="F318" s="222"/>
      <c r="G318" s="143"/>
      <c r="H318" s="143"/>
      <c r="I318" s="222"/>
      <c r="J318" s="143"/>
      <c r="K318" s="223"/>
      <c r="L318" s="224"/>
      <c r="M318" s="224"/>
      <c r="N318" s="224"/>
      <c r="O318" s="225"/>
      <c r="P318" s="134"/>
      <c r="Q318" s="226"/>
      <c r="R318" s="226"/>
      <c r="S318" s="227">
        <f t="shared" si="14"/>
        <v>0</v>
      </c>
      <c r="T318" s="230"/>
    </row>
    <row r="319" spans="1:20" s="229" customFormat="1" ht="14.25" hidden="1" customHeight="1">
      <c r="A319" s="96"/>
      <c r="B319" s="221"/>
      <c r="C319" s="222"/>
      <c r="D319" s="221"/>
      <c r="E319" s="143"/>
      <c r="F319" s="222"/>
      <c r="G319" s="143"/>
      <c r="H319" s="143"/>
      <c r="I319" s="222"/>
      <c r="J319" s="143"/>
      <c r="K319" s="223"/>
      <c r="L319" s="224"/>
      <c r="M319" s="224"/>
      <c r="N319" s="224"/>
      <c r="O319" s="225"/>
      <c r="P319" s="134"/>
      <c r="Q319" s="226"/>
      <c r="R319" s="226"/>
      <c r="S319" s="227">
        <f t="shared" si="14"/>
        <v>0</v>
      </c>
      <c r="T319" s="230"/>
    </row>
    <row r="320" spans="1:20" s="229" customFormat="1" ht="14.25" hidden="1" customHeight="1">
      <c r="A320" s="96"/>
      <c r="B320" s="221"/>
      <c r="C320" s="222"/>
      <c r="D320" s="221"/>
      <c r="E320" s="143"/>
      <c r="F320" s="222"/>
      <c r="G320" s="143"/>
      <c r="H320" s="143"/>
      <c r="I320" s="222"/>
      <c r="J320" s="143"/>
      <c r="K320" s="223"/>
      <c r="L320" s="224"/>
      <c r="M320" s="224"/>
      <c r="N320" s="224"/>
      <c r="O320" s="225"/>
      <c r="P320" s="134"/>
      <c r="Q320" s="226"/>
      <c r="R320" s="226"/>
      <c r="S320" s="227">
        <f t="shared" si="14"/>
        <v>0</v>
      </c>
      <c r="T320" s="230"/>
    </row>
    <row r="321" spans="1:20" s="229" customFormat="1" ht="14.25" hidden="1" customHeight="1">
      <c r="A321" s="96"/>
      <c r="B321" s="221"/>
      <c r="C321" s="222"/>
      <c r="D321" s="221"/>
      <c r="E321" s="143"/>
      <c r="F321" s="222"/>
      <c r="G321" s="143"/>
      <c r="H321" s="143"/>
      <c r="I321" s="222"/>
      <c r="J321" s="143"/>
      <c r="K321" s="223"/>
      <c r="L321" s="224"/>
      <c r="M321" s="224"/>
      <c r="N321" s="224"/>
      <c r="O321" s="225"/>
      <c r="P321" s="134"/>
      <c r="Q321" s="226"/>
      <c r="R321" s="226"/>
      <c r="S321" s="227">
        <f t="shared" si="14"/>
        <v>0</v>
      </c>
      <c r="T321" s="230"/>
    </row>
    <row r="322" spans="1:20" s="229" customFormat="1" ht="14.25" hidden="1" customHeight="1">
      <c r="A322" s="96"/>
      <c r="B322" s="221"/>
      <c r="C322" s="222"/>
      <c r="D322" s="221"/>
      <c r="E322" s="143"/>
      <c r="F322" s="222"/>
      <c r="G322" s="143">
        <f>F322*E322</f>
        <v>0</v>
      </c>
      <c r="H322" s="143"/>
      <c r="I322" s="222"/>
      <c r="J322" s="143">
        <f>I322*E322</f>
        <v>0</v>
      </c>
      <c r="K322" s="223"/>
      <c r="L322" s="224"/>
      <c r="M322" s="224"/>
      <c r="N322" s="224"/>
      <c r="O322" s="225"/>
      <c r="P322" s="134"/>
      <c r="Q322" s="226"/>
      <c r="R322" s="226"/>
      <c r="S322" s="227">
        <f t="shared" si="14"/>
        <v>0</v>
      </c>
      <c r="T322" s="230"/>
    </row>
    <row r="323" spans="1:20" s="229" customFormat="1" ht="14.25" hidden="1" customHeight="1">
      <c r="A323" s="96"/>
      <c r="B323" s="221"/>
      <c r="C323" s="222"/>
      <c r="D323" s="221"/>
      <c r="E323" s="143"/>
      <c r="F323" s="222"/>
      <c r="G323" s="143"/>
      <c r="H323" s="143"/>
      <c r="I323" s="222"/>
      <c r="J323" s="143"/>
      <c r="K323" s="223"/>
      <c r="L323" s="224"/>
      <c r="M323" s="224"/>
      <c r="N323" s="224"/>
      <c r="O323" s="225"/>
      <c r="P323" s="134"/>
      <c r="Q323" s="226"/>
      <c r="R323" s="226"/>
      <c r="S323" s="227">
        <f t="shared" si="14"/>
        <v>0</v>
      </c>
      <c r="T323" s="230"/>
    </row>
    <row r="324" spans="1:20" s="229" customFormat="1" ht="14.25" hidden="1">
      <c r="A324" s="104"/>
      <c r="B324" s="221"/>
      <c r="C324" s="222"/>
      <c r="D324" s="221"/>
      <c r="E324" s="143"/>
      <c r="F324" s="222"/>
      <c r="G324" s="143"/>
      <c r="H324" s="143"/>
      <c r="I324" s="222"/>
      <c r="J324" s="143"/>
      <c r="K324" s="223"/>
      <c r="L324" s="224"/>
      <c r="M324" s="224"/>
      <c r="N324" s="224"/>
      <c r="O324" s="225"/>
      <c r="P324" s="222"/>
      <c r="Q324" s="226"/>
      <c r="R324" s="226"/>
      <c r="S324" s="227">
        <f t="shared" si="14"/>
        <v>0</v>
      </c>
      <c r="T324" s="230"/>
    </row>
    <row r="325" spans="1:20" s="95" customFormat="1" ht="21" customHeight="1">
      <c r="A325" s="83">
        <f>A316+1</f>
        <v>36</v>
      </c>
      <c r="B325" s="209"/>
      <c r="C325" s="210" t="s">
        <v>80</v>
      </c>
      <c r="D325" s="211" t="s">
        <v>76</v>
      </c>
      <c r="E325" s="210">
        <v>11</v>
      </c>
      <c r="F325" s="212"/>
      <c r="G325" s="213">
        <f>F325*E325</f>
        <v>0</v>
      </c>
      <c r="H325" s="214">
        <f>F325*$H$9</f>
        <v>0</v>
      </c>
      <c r="I325" s="212"/>
      <c r="J325" s="214">
        <f>I325*E325</f>
        <v>0</v>
      </c>
      <c r="K325" s="214">
        <f>$K$9*I325</f>
        <v>0</v>
      </c>
      <c r="L325" s="215">
        <f>(R325*T325+R326*T326+R327*T327+R328*T328+R329*T329+R330*T330+R331*T331+R332*T332+R333*T333)*L$9</f>
        <v>2.1600463500000004</v>
      </c>
      <c r="M325" s="215">
        <f>H325+K325+L325</f>
        <v>2.1600463500000004</v>
      </c>
      <c r="N325" s="215">
        <f>M325*E325</f>
        <v>23.760509850000005</v>
      </c>
      <c r="O325" s="216">
        <f>E325*L325</f>
        <v>23.760509850000005</v>
      </c>
      <c r="P325" s="212" t="s">
        <v>77</v>
      </c>
      <c r="Q325" s="217" t="s">
        <v>33</v>
      </c>
      <c r="R325" s="218">
        <v>1</v>
      </c>
      <c r="S325" s="219">
        <f>R325*E325</f>
        <v>11</v>
      </c>
      <c r="T325" s="231">
        <v>1.9</v>
      </c>
    </row>
    <row r="326" spans="1:20" s="229" customFormat="1" ht="14.25" hidden="1" customHeight="1">
      <c r="A326" s="96"/>
      <c r="B326" s="221"/>
      <c r="C326" s="222"/>
      <c r="D326" s="221"/>
      <c r="E326" s="143"/>
      <c r="F326" s="222"/>
      <c r="G326" s="143"/>
      <c r="H326" s="143"/>
      <c r="I326" s="222"/>
      <c r="J326" s="143"/>
      <c r="K326" s="223"/>
      <c r="L326" s="224"/>
      <c r="M326" s="224"/>
      <c r="N326" s="224"/>
      <c r="O326" s="225"/>
      <c r="P326" s="134"/>
      <c r="Q326" s="226"/>
      <c r="R326" s="226"/>
      <c r="S326" s="227">
        <f t="shared" ref="S326:S333" si="15">R326*E$10</f>
        <v>0</v>
      </c>
      <c r="T326" s="228"/>
    </row>
    <row r="327" spans="1:20" s="229" customFormat="1" ht="14.25" hidden="1" customHeight="1">
      <c r="A327" s="96"/>
      <c r="B327" s="221"/>
      <c r="C327" s="222"/>
      <c r="D327" s="221"/>
      <c r="E327" s="143"/>
      <c r="F327" s="222"/>
      <c r="G327" s="143"/>
      <c r="H327" s="143"/>
      <c r="I327" s="222"/>
      <c r="J327" s="143"/>
      <c r="K327" s="223"/>
      <c r="L327" s="224"/>
      <c r="M327" s="224"/>
      <c r="N327" s="224"/>
      <c r="O327" s="225"/>
      <c r="P327" s="134"/>
      <c r="Q327" s="226"/>
      <c r="R327" s="226"/>
      <c r="S327" s="227">
        <f t="shared" si="15"/>
        <v>0</v>
      </c>
      <c r="T327" s="230"/>
    </row>
    <row r="328" spans="1:20" s="229" customFormat="1" ht="14.25" hidden="1" customHeight="1">
      <c r="A328" s="96"/>
      <c r="B328" s="221"/>
      <c r="C328" s="222"/>
      <c r="D328" s="221"/>
      <c r="E328" s="143"/>
      <c r="F328" s="222"/>
      <c r="G328" s="143"/>
      <c r="H328" s="143"/>
      <c r="I328" s="222"/>
      <c r="J328" s="143"/>
      <c r="K328" s="223"/>
      <c r="L328" s="224"/>
      <c r="M328" s="224"/>
      <c r="N328" s="224"/>
      <c r="O328" s="225"/>
      <c r="P328" s="134"/>
      <c r="Q328" s="226"/>
      <c r="R328" s="226"/>
      <c r="S328" s="227">
        <f t="shared" si="15"/>
        <v>0</v>
      </c>
      <c r="T328" s="230"/>
    </row>
    <row r="329" spans="1:20" s="229" customFormat="1" ht="14.25" hidden="1" customHeight="1">
      <c r="A329" s="96"/>
      <c r="B329" s="221"/>
      <c r="C329" s="222"/>
      <c r="D329" s="221"/>
      <c r="E329" s="143"/>
      <c r="F329" s="222"/>
      <c r="G329" s="143"/>
      <c r="H329" s="143"/>
      <c r="I329" s="222"/>
      <c r="J329" s="143"/>
      <c r="K329" s="223"/>
      <c r="L329" s="224"/>
      <c r="M329" s="224"/>
      <c r="N329" s="224"/>
      <c r="O329" s="225"/>
      <c r="P329" s="134"/>
      <c r="Q329" s="226"/>
      <c r="R329" s="226"/>
      <c r="S329" s="227">
        <f t="shared" si="15"/>
        <v>0</v>
      </c>
      <c r="T329" s="230"/>
    </row>
    <row r="330" spans="1:20" s="229" customFormat="1" ht="14.25" hidden="1" customHeight="1">
      <c r="A330" s="96"/>
      <c r="B330" s="221"/>
      <c r="C330" s="222"/>
      <c r="D330" s="221"/>
      <c r="E330" s="143"/>
      <c r="F330" s="222"/>
      <c r="G330" s="143"/>
      <c r="H330" s="143"/>
      <c r="I330" s="222"/>
      <c r="J330" s="143"/>
      <c r="K330" s="223"/>
      <c r="L330" s="224"/>
      <c r="M330" s="224"/>
      <c r="N330" s="224"/>
      <c r="O330" s="225"/>
      <c r="P330" s="134"/>
      <c r="Q330" s="226"/>
      <c r="R330" s="226"/>
      <c r="S330" s="227">
        <f t="shared" si="15"/>
        <v>0</v>
      </c>
      <c r="T330" s="230"/>
    </row>
    <row r="331" spans="1:20" s="229" customFormat="1" ht="14.25" hidden="1" customHeight="1">
      <c r="A331" s="96"/>
      <c r="B331" s="221"/>
      <c r="C331" s="222"/>
      <c r="D331" s="221"/>
      <c r="E331" s="143"/>
      <c r="F331" s="222"/>
      <c r="G331" s="143">
        <f>F331*E331</f>
        <v>0</v>
      </c>
      <c r="H331" s="143"/>
      <c r="I331" s="222"/>
      <c r="J331" s="143">
        <f>I331*E331</f>
        <v>0</v>
      </c>
      <c r="K331" s="223"/>
      <c r="L331" s="224"/>
      <c r="M331" s="224"/>
      <c r="N331" s="224"/>
      <c r="O331" s="225"/>
      <c r="P331" s="134"/>
      <c r="Q331" s="226"/>
      <c r="R331" s="226"/>
      <c r="S331" s="227">
        <f t="shared" si="15"/>
        <v>0</v>
      </c>
      <c r="T331" s="230"/>
    </row>
    <row r="332" spans="1:20" s="229" customFormat="1" ht="14.25" hidden="1" customHeight="1">
      <c r="A332" s="96"/>
      <c r="B332" s="221"/>
      <c r="C332" s="222"/>
      <c r="D332" s="221"/>
      <c r="E332" s="143"/>
      <c r="F332" s="222"/>
      <c r="G332" s="143"/>
      <c r="H332" s="143"/>
      <c r="I332" s="222"/>
      <c r="J332" s="143"/>
      <c r="K332" s="223"/>
      <c r="L332" s="224"/>
      <c r="M332" s="224"/>
      <c r="N332" s="224"/>
      <c r="O332" s="225"/>
      <c r="P332" s="134"/>
      <c r="Q332" s="226"/>
      <c r="R332" s="226"/>
      <c r="S332" s="227">
        <f t="shared" si="15"/>
        <v>0</v>
      </c>
      <c r="T332" s="230"/>
    </row>
    <row r="333" spans="1:20" s="229" customFormat="1" ht="14.25" hidden="1">
      <c r="A333" s="104"/>
      <c r="B333" s="221"/>
      <c r="C333" s="222"/>
      <c r="D333" s="221"/>
      <c r="E333" s="143"/>
      <c r="F333" s="222"/>
      <c r="G333" s="143"/>
      <c r="H333" s="143"/>
      <c r="I333" s="222"/>
      <c r="J333" s="143"/>
      <c r="K333" s="223"/>
      <c r="L333" s="224"/>
      <c r="M333" s="224"/>
      <c r="N333" s="224"/>
      <c r="O333" s="225"/>
      <c r="P333" s="222"/>
      <c r="Q333" s="226"/>
      <c r="R333" s="226"/>
      <c r="S333" s="227">
        <f t="shared" si="15"/>
        <v>0</v>
      </c>
      <c r="T333" s="230"/>
    </row>
    <row r="334" spans="1:20" s="95" customFormat="1" ht="21" customHeight="1">
      <c r="A334" s="83">
        <f>A325+1</f>
        <v>37</v>
      </c>
      <c r="B334" s="209"/>
      <c r="C334" s="210" t="s">
        <v>81</v>
      </c>
      <c r="D334" s="211" t="s">
        <v>33</v>
      </c>
      <c r="E334" s="210">
        <v>6</v>
      </c>
      <c r="F334" s="212"/>
      <c r="G334" s="213">
        <f>F334*E334</f>
        <v>0</v>
      </c>
      <c r="H334" s="214">
        <f>F334*$H$9</f>
        <v>0</v>
      </c>
      <c r="I334" s="212"/>
      <c r="J334" s="214">
        <f>I334*E334</f>
        <v>0</v>
      </c>
      <c r="K334" s="214">
        <f>$K$9*I334</f>
        <v>0</v>
      </c>
      <c r="L334" s="215">
        <f>(R334*T334+R335*T335+R336*T336+R337*T337+R338*T338+R339*T339+R340*T340+R341*T341+R342*T342)*L$9</f>
        <v>3.6379728000000009</v>
      </c>
      <c r="M334" s="215">
        <f>H334+K334+L334</f>
        <v>3.6379728000000009</v>
      </c>
      <c r="N334" s="215">
        <f>M334*E334</f>
        <v>21.827836800000007</v>
      </c>
      <c r="O334" s="216">
        <f>E334*L334</f>
        <v>21.827836800000007</v>
      </c>
      <c r="P334" s="212" t="s">
        <v>82</v>
      </c>
      <c r="Q334" s="217" t="s">
        <v>33</v>
      </c>
      <c r="R334" s="218">
        <v>1</v>
      </c>
      <c r="S334" s="219">
        <f>R334*E334</f>
        <v>6</v>
      </c>
      <c r="T334" s="231">
        <v>3.2</v>
      </c>
    </row>
    <row r="335" spans="1:20" s="229" customFormat="1" ht="14.25" hidden="1" customHeight="1">
      <c r="A335" s="96"/>
      <c r="B335" s="221"/>
      <c r="C335" s="222"/>
      <c r="D335" s="221"/>
      <c r="E335" s="143"/>
      <c r="F335" s="222"/>
      <c r="G335" s="143"/>
      <c r="H335" s="143"/>
      <c r="I335" s="222"/>
      <c r="J335" s="143"/>
      <c r="K335" s="223"/>
      <c r="L335" s="224"/>
      <c r="M335" s="224"/>
      <c r="N335" s="224"/>
      <c r="O335" s="225"/>
      <c r="P335" s="134"/>
      <c r="Q335" s="226"/>
      <c r="R335" s="226"/>
      <c r="S335" s="227">
        <f t="shared" ref="S335:S342" si="16">R335*E$10</f>
        <v>0</v>
      </c>
      <c r="T335" s="228"/>
    </row>
    <row r="336" spans="1:20" s="229" customFormat="1" ht="14.25" hidden="1" customHeight="1">
      <c r="A336" s="96"/>
      <c r="B336" s="221"/>
      <c r="C336" s="222"/>
      <c r="D336" s="221"/>
      <c r="E336" s="143"/>
      <c r="F336" s="222"/>
      <c r="G336" s="143"/>
      <c r="H336" s="143"/>
      <c r="I336" s="222"/>
      <c r="J336" s="143"/>
      <c r="K336" s="223"/>
      <c r="L336" s="224"/>
      <c r="M336" s="224"/>
      <c r="N336" s="224"/>
      <c r="O336" s="225"/>
      <c r="P336" s="134"/>
      <c r="Q336" s="226"/>
      <c r="R336" s="226"/>
      <c r="S336" s="227">
        <f t="shared" si="16"/>
        <v>0</v>
      </c>
      <c r="T336" s="230"/>
    </row>
    <row r="337" spans="1:20" s="229" customFormat="1" ht="14.25" hidden="1" customHeight="1">
      <c r="A337" s="96"/>
      <c r="B337" s="221"/>
      <c r="C337" s="222"/>
      <c r="D337" s="221"/>
      <c r="E337" s="143"/>
      <c r="F337" s="222"/>
      <c r="G337" s="143"/>
      <c r="H337" s="143"/>
      <c r="I337" s="222"/>
      <c r="J337" s="143"/>
      <c r="K337" s="223"/>
      <c r="L337" s="224"/>
      <c r="M337" s="224"/>
      <c r="N337" s="224"/>
      <c r="O337" s="225"/>
      <c r="P337" s="134"/>
      <c r="Q337" s="226"/>
      <c r="R337" s="226"/>
      <c r="S337" s="227">
        <f t="shared" si="16"/>
        <v>0</v>
      </c>
      <c r="T337" s="230"/>
    </row>
    <row r="338" spans="1:20" s="229" customFormat="1" ht="14.25" hidden="1" customHeight="1">
      <c r="A338" s="96"/>
      <c r="B338" s="221"/>
      <c r="C338" s="222"/>
      <c r="D338" s="221"/>
      <c r="E338" s="143"/>
      <c r="F338" s="222"/>
      <c r="G338" s="143"/>
      <c r="H338" s="143"/>
      <c r="I338" s="222"/>
      <c r="J338" s="143"/>
      <c r="K338" s="223"/>
      <c r="L338" s="224"/>
      <c r="M338" s="224"/>
      <c r="N338" s="224"/>
      <c r="O338" s="225"/>
      <c r="P338" s="134"/>
      <c r="Q338" s="226"/>
      <c r="R338" s="226"/>
      <c r="S338" s="227">
        <f t="shared" si="16"/>
        <v>0</v>
      </c>
      <c r="T338" s="230"/>
    </row>
    <row r="339" spans="1:20" s="229" customFormat="1" ht="14.25" hidden="1" customHeight="1">
      <c r="A339" s="96"/>
      <c r="B339" s="221"/>
      <c r="C339" s="222"/>
      <c r="D339" s="221"/>
      <c r="E339" s="143"/>
      <c r="F339" s="222"/>
      <c r="G339" s="143"/>
      <c r="H339" s="143"/>
      <c r="I339" s="222"/>
      <c r="J339" s="143"/>
      <c r="K339" s="223"/>
      <c r="L339" s="224"/>
      <c r="M339" s="224"/>
      <c r="N339" s="224"/>
      <c r="O339" s="225"/>
      <c r="P339" s="134"/>
      <c r="Q339" s="226"/>
      <c r="R339" s="226"/>
      <c r="S339" s="227">
        <f t="shared" si="16"/>
        <v>0</v>
      </c>
      <c r="T339" s="230"/>
    </row>
    <row r="340" spans="1:20" s="229" customFormat="1" ht="14.25" hidden="1" customHeight="1">
      <c r="A340" s="96"/>
      <c r="B340" s="221"/>
      <c r="C340" s="222"/>
      <c r="D340" s="221"/>
      <c r="E340" s="143"/>
      <c r="F340" s="222"/>
      <c r="G340" s="143">
        <f>F340*E340</f>
        <v>0</v>
      </c>
      <c r="H340" s="143"/>
      <c r="I340" s="222"/>
      <c r="J340" s="143">
        <f>I340*E340</f>
        <v>0</v>
      </c>
      <c r="K340" s="223"/>
      <c r="L340" s="224"/>
      <c r="M340" s="224"/>
      <c r="N340" s="224"/>
      <c r="O340" s="225"/>
      <c r="P340" s="134"/>
      <c r="Q340" s="226"/>
      <c r="R340" s="226"/>
      <c r="S340" s="227">
        <f t="shared" si="16"/>
        <v>0</v>
      </c>
      <c r="T340" s="230"/>
    </row>
    <row r="341" spans="1:20" s="229" customFormat="1" ht="14.25" hidden="1" customHeight="1">
      <c r="A341" s="96"/>
      <c r="B341" s="221"/>
      <c r="C341" s="222"/>
      <c r="D341" s="221"/>
      <c r="E341" s="143"/>
      <c r="F341" s="222"/>
      <c r="G341" s="143"/>
      <c r="H341" s="143"/>
      <c r="I341" s="222"/>
      <c r="J341" s="143"/>
      <c r="K341" s="223"/>
      <c r="L341" s="224"/>
      <c r="M341" s="224"/>
      <c r="N341" s="224"/>
      <c r="O341" s="225"/>
      <c r="P341" s="134"/>
      <c r="Q341" s="226"/>
      <c r="R341" s="226"/>
      <c r="S341" s="227">
        <f t="shared" si="16"/>
        <v>0</v>
      </c>
      <c r="T341" s="230"/>
    </row>
    <row r="342" spans="1:20" s="229" customFormat="1" ht="14.25" hidden="1">
      <c r="A342" s="104"/>
      <c r="B342" s="221"/>
      <c r="C342" s="222"/>
      <c r="D342" s="221"/>
      <c r="E342" s="143"/>
      <c r="F342" s="222"/>
      <c r="G342" s="143"/>
      <c r="H342" s="143"/>
      <c r="I342" s="222"/>
      <c r="J342" s="143"/>
      <c r="K342" s="223"/>
      <c r="L342" s="224"/>
      <c r="M342" s="224"/>
      <c r="N342" s="224"/>
      <c r="O342" s="225"/>
      <c r="P342" s="222"/>
      <c r="Q342" s="226"/>
      <c r="R342" s="226"/>
      <c r="S342" s="227">
        <f t="shared" si="16"/>
        <v>0</v>
      </c>
      <c r="T342" s="230"/>
    </row>
    <row r="343" spans="1:20" s="95" customFormat="1" ht="21" customHeight="1">
      <c r="A343" s="83">
        <f>A334+1</f>
        <v>38</v>
      </c>
      <c r="B343" s="209"/>
      <c r="C343" s="210" t="s">
        <v>83</v>
      </c>
      <c r="D343" s="211" t="s">
        <v>33</v>
      </c>
      <c r="E343" s="210">
        <v>6</v>
      </c>
      <c r="F343" s="212"/>
      <c r="G343" s="213">
        <f>F343*E343</f>
        <v>0</v>
      </c>
      <c r="H343" s="214">
        <f>F343*$H$9</f>
        <v>0</v>
      </c>
      <c r="I343" s="212"/>
      <c r="J343" s="214">
        <f>I343*E343</f>
        <v>0</v>
      </c>
      <c r="K343" s="214">
        <f>$K$9*I343</f>
        <v>0</v>
      </c>
      <c r="L343" s="215">
        <f>(R343*T343+R344*T344+R345*T345+R346*T346+R347*T347+R348*T348+R349*T349+R350*T350+R351*T351)*L$9</f>
        <v>3.0695395500000009</v>
      </c>
      <c r="M343" s="215">
        <f>H343+K343+L343</f>
        <v>3.0695395500000009</v>
      </c>
      <c r="N343" s="215">
        <f>M343*E343</f>
        <v>18.417237300000004</v>
      </c>
      <c r="O343" s="216">
        <f>E343*L343</f>
        <v>18.417237300000004</v>
      </c>
      <c r="P343" s="212" t="s">
        <v>82</v>
      </c>
      <c r="Q343" s="217" t="s">
        <v>33</v>
      </c>
      <c r="R343" s="218">
        <v>1</v>
      </c>
      <c r="S343" s="219">
        <f>R343*E343</f>
        <v>6</v>
      </c>
      <c r="T343" s="231">
        <v>2.7</v>
      </c>
    </row>
    <row r="344" spans="1:20" s="229" customFormat="1" ht="14.25" hidden="1" customHeight="1">
      <c r="A344" s="96"/>
      <c r="B344" s="221"/>
      <c r="C344" s="222"/>
      <c r="D344" s="221"/>
      <c r="E344" s="143"/>
      <c r="F344" s="222"/>
      <c r="G344" s="143"/>
      <c r="H344" s="143"/>
      <c r="I344" s="222"/>
      <c r="J344" s="143"/>
      <c r="K344" s="223"/>
      <c r="L344" s="224"/>
      <c r="M344" s="224"/>
      <c r="N344" s="224"/>
      <c r="O344" s="225"/>
      <c r="P344" s="134"/>
      <c r="Q344" s="226"/>
      <c r="R344" s="226"/>
      <c r="S344" s="227">
        <f t="shared" ref="S344:S351" si="17">R344*E$10</f>
        <v>0</v>
      </c>
      <c r="T344" s="228"/>
    </row>
    <row r="345" spans="1:20" s="229" customFormat="1" ht="14.25" hidden="1" customHeight="1">
      <c r="A345" s="96"/>
      <c r="B345" s="221"/>
      <c r="C345" s="222"/>
      <c r="D345" s="221"/>
      <c r="E345" s="143"/>
      <c r="F345" s="222"/>
      <c r="G345" s="143"/>
      <c r="H345" s="143"/>
      <c r="I345" s="222"/>
      <c r="J345" s="143"/>
      <c r="K345" s="223"/>
      <c r="L345" s="224"/>
      <c r="M345" s="224"/>
      <c r="N345" s="224"/>
      <c r="O345" s="225"/>
      <c r="P345" s="134"/>
      <c r="Q345" s="226"/>
      <c r="R345" s="226"/>
      <c r="S345" s="227">
        <f t="shared" si="17"/>
        <v>0</v>
      </c>
      <c r="T345" s="230"/>
    </row>
    <row r="346" spans="1:20" s="229" customFormat="1" ht="14.25" hidden="1" customHeight="1">
      <c r="A346" s="96"/>
      <c r="B346" s="221"/>
      <c r="C346" s="222"/>
      <c r="D346" s="221"/>
      <c r="E346" s="143"/>
      <c r="F346" s="222"/>
      <c r="G346" s="143"/>
      <c r="H346" s="143"/>
      <c r="I346" s="222"/>
      <c r="J346" s="143"/>
      <c r="K346" s="223"/>
      <c r="L346" s="224"/>
      <c r="M346" s="224"/>
      <c r="N346" s="224"/>
      <c r="O346" s="225"/>
      <c r="P346" s="134"/>
      <c r="Q346" s="226"/>
      <c r="R346" s="226"/>
      <c r="S346" s="227">
        <f t="shared" si="17"/>
        <v>0</v>
      </c>
      <c r="T346" s="230"/>
    </row>
    <row r="347" spans="1:20" s="229" customFormat="1" ht="14.25" hidden="1" customHeight="1">
      <c r="A347" s="96"/>
      <c r="B347" s="221"/>
      <c r="C347" s="222"/>
      <c r="D347" s="221"/>
      <c r="E347" s="143"/>
      <c r="F347" s="222"/>
      <c r="G347" s="143"/>
      <c r="H347" s="143"/>
      <c r="I347" s="222"/>
      <c r="J347" s="143"/>
      <c r="K347" s="223"/>
      <c r="L347" s="224"/>
      <c r="M347" s="224"/>
      <c r="N347" s="224"/>
      <c r="O347" s="225"/>
      <c r="P347" s="134"/>
      <c r="Q347" s="226"/>
      <c r="R347" s="226"/>
      <c r="S347" s="227">
        <f t="shared" si="17"/>
        <v>0</v>
      </c>
      <c r="T347" s="230"/>
    </row>
    <row r="348" spans="1:20" s="229" customFormat="1" ht="14.25" hidden="1" customHeight="1">
      <c r="A348" s="96"/>
      <c r="B348" s="221"/>
      <c r="C348" s="222"/>
      <c r="D348" s="221"/>
      <c r="E348" s="143"/>
      <c r="F348" s="222"/>
      <c r="G348" s="143"/>
      <c r="H348" s="143"/>
      <c r="I348" s="222"/>
      <c r="J348" s="143"/>
      <c r="K348" s="223"/>
      <c r="L348" s="224"/>
      <c r="M348" s="224"/>
      <c r="N348" s="224"/>
      <c r="O348" s="225"/>
      <c r="P348" s="134"/>
      <c r="Q348" s="226"/>
      <c r="R348" s="226"/>
      <c r="S348" s="227">
        <f t="shared" si="17"/>
        <v>0</v>
      </c>
      <c r="T348" s="230"/>
    </row>
    <row r="349" spans="1:20" s="229" customFormat="1" ht="14.25" hidden="1" customHeight="1">
      <c r="A349" s="96"/>
      <c r="B349" s="221"/>
      <c r="C349" s="222"/>
      <c r="D349" s="221"/>
      <c r="E349" s="143"/>
      <c r="F349" s="222"/>
      <c r="G349" s="143">
        <f>F349*E349</f>
        <v>0</v>
      </c>
      <c r="H349" s="143"/>
      <c r="I349" s="222"/>
      <c r="J349" s="143">
        <f>I349*E349</f>
        <v>0</v>
      </c>
      <c r="K349" s="223"/>
      <c r="L349" s="224"/>
      <c r="M349" s="224"/>
      <c r="N349" s="224"/>
      <c r="O349" s="225"/>
      <c r="P349" s="134"/>
      <c r="Q349" s="226"/>
      <c r="R349" s="226"/>
      <c r="S349" s="227">
        <f t="shared" si="17"/>
        <v>0</v>
      </c>
      <c r="T349" s="230"/>
    </row>
    <row r="350" spans="1:20" s="229" customFormat="1" ht="14.25" hidden="1" customHeight="1">
      <c r="A350" s="96"/>
      <c r="B350" s="221"/>
      <c r="C350" s="222"/>
      <c r="D350" s="221"/>
      <c r="E350" s="143"/>
      <c r="F350" s="222"/>
      <c r="G350" s="143"/>
      <c r="H350" s="143"/>
      <c r="I350" s="222"/>
      <c r="J350" s="143"/>
      <c r="K350" s="223"/>
      <c r="L350" s="224"/>
      <c r="M350" s="224"/>
      <c r="N350" s="224"/>
      <c r="O350" s="225"/>
      <c r="P350" s="134"/>
      <c r="Q350" s="226"/>
      <c r="R350" s="226"/>
      <c r="S350" s="227">
        <f t="shared" si="17"/>
        <v>0</v>
      </c>
      <c r="T350" s="230"/>
    </row>
    <row r="351" spans="1:20" s="229" customFormat="1" ht="14.25" hidden="1">
      <c r="A351" s="104"/>
      <c r="B351" s="221"/>
      <c r="C351" s="222"/>
      <c r="D351" s="221"/>
      <c r="E351" s="143"/>
      <c r="F351" s="222"/>
      <c r="G351" s="143"/>
      <c r="H351" s="143"/>
      <c r="I351" s="222"/>
      <c r="J351" s="143"/>
      <c r="K351" s="223"/>
      <c r="L351" s="224"/>
      <c r="M351" s="224"/>
      <c r="N351" s="224"/>
      <c r="O351" s="225"/>
      <c r="P351" s="222"/>
      <c r="Q351" s="226"/>
      <c r="R351" s="226"/>
      <c r="S351" s="227">
        <f t="shared" si="17"/>
        <v>0</v>
      </c>
      <c r="T351" s="230"/>
    </row>
    <row r="352" spans="1:20" s="95" customFormat="1" ht="21" customHeight="1">
      <c r="A352" s="83">
        <f>A343+1</f>
        <v>39</v>
      </c>
      <c r="B352" s="209"/>
      <c r="C352" s="210" t="s">
        <v>84</v>
      </c>
      <c r="D352" s="211" t="s">
        <v>33</v>
      </c>
      <c r="E352" s="210">
        <v>52</v>
      </c>
      <c r="F352" s="212"/>
      <c r="G352" s="213">
        <f>F352*E352</f>
        <v>0</v>
      </c>
      <c r="H352" s="214">
        <f>F352*$H$9</f>
        <v>0</v>
      </c>
      <c r="I352" s="212"/>
      <c r="J352" s="214">
        <f>I352*E352</f>
        <v>0</v>
      </c>
      <c r="K352" s="214">
        <f>$K$9*I352</f>
        <v>0</v>
      </c>
      <c r="L352" s="215">
        <f>(R352*T352+R353*T353+R354*T354+R355*T355+R356*T356+R357*T357+R358*T358+R359*T359+R360*T360)*L$9</f>
        <v>2.7284796000000004</v>
      </c>
      <c r="M352" s="215">
        <f>H352+K352+L352</f>
        <v>2.7284796000000004</v>
      </c>
      <c r="N352" s="215">
        <f>M352*E352</f>
        <v>141.88093920000003</v>
      </c>
      <c r="O352" s="216">
        <f>E352*L352</f>
        <v>141.88093920000003</v>
      </c>
      <c r="P352" s="212" t="s">
        <v>82</v>
      </c>
      <c r="Q352" s="217" t="s">
        <v>33</v>
      </c>
      <c r="R352" s="218">
        <v>1</v>
      </c>
      <c r="S352" s="219">
        <f>R352*E352</f>
        <v>52</v>
      </c>
      <c r="T352" s="231">
        <v>2.4</v>
      </c>
    </row>
    <row r="353" spans="1:20" s="229" customFormat="1" ht="14.25" hidden="1" customHeight="1">
      <c r="A353" s="96"/>
      <c r="B353" s="221"/>
      <c r="C353" s="222"/>
      <c r="D353" s="221"/>
      <c r="E353" s="143"/>
      <c r="F353" s="222"/>
      <c r="G353" s="143"/>
      <c r="H353" s="143"/>
      <c r="I353" s="222"/>
      <c r="J353" s="143"/>
      <c r="K353" s="223"/>
      <c r="L353" s="224"/>
      <c r="M353" s="224"/>
      <c r="N353" s="224"/>
      <c r="O353" s="225"/>
      <c r="P353" s="134"/>
      <c r="Q353" s="226"/>
      <c r="R353" s="226"/>
      <c r="S353" s="227">
        <f t="shared" ref="S353:S360" si="18">R353*E$10</f>
        <v>0</v>
      </c>
      <c r="T353" s="228"/>
    </row>
    <row r="354" spans="1:20" s="229" customFormat="1" ht="14.25" hidden="1" customHeight="1">
      <c r="A354" s="96"/>
      <c r="B354" s="221"/>
      <c r="C354" s="222"/>
      <c r="D354" s="221"/>
      <c r="E354" s="143"/>
      <c r="F354" s="222"/>
      <c r="G354" s="143"/>
      <c r="H354" s="143"/>
      <c r="I354" s="222"/>
      <c r="J354" s="143"/>
      <c r="K354" s="223"/>
      <c r="L354" s="224"/>
      <c r="M354" s="224"/>
      <c r="N354" s="224"/>
      <c r="O354" s="225"/>
      <c r="P354" s="134"/>
      <c r="Q354" s="226"/>
      <c r="R354" s="226"/>
      <c r="S354" s="227">
        <f t="shared" si="18"/>
        <v>0</v>
      </c>
      <c r="T354" s="230"/>
    </row>
    <row r="355" spans="1:20" s="229" customFormat="1" ht="14.25" hidden="1" customHeight="1">
      <c r="A355" s="96"/>
      <c r="B355" s="221"/>
      <c r="C355" s="222"/>
      <c r="D355" s="221"/>
      <c r="E355" s="143"/>
      <c r="F355" s="222"/>
      <c r="G355" s="143"/>
      <c r="H355" s="143"/>
      <c r="I355" s="222"/>
      <c r="J355" s="143"/>
      <c r="K355" s="223"/>
      <c r="L355" s="224"/>
      <c r="M355" s="224"/>
      <c r="N355" s="224"/>
      <c r="O355" s="225"/>
      <c r="P355" s="134"/>
      <c r="Q355" s="226"/>
      <c r="R355" s="226"/>
      <c r="S355" s="227">
        <f t="shared" si="18"/>
        <v>0</v>
      </c>
      <c r="T355" s="230"/>
    </row>
    <row r="356" spans="1:20" s="229" customFormat="1" ht="14.25" hidden="1" customHeight="1">
      <c r="A356" s="96"/>
      <c r="B356" s="221"/>
      <c r="C356" s="222"/>
      <c r="D356" s="221"/>
      <c r="E356" s="143"/>
      <c r="F356" s="222"/>
      <c r="G356" s="143"/>
      <c r="H356" s="143"/>
      <c r="I356" s="222"/>
      <c r="J356" s="143"/>
      <c r="K356" s="223"/>
      <c r="L356" s="224"/>
      <c r="M356" s="224"/>
      <c r="N356" s="224"/>
      <c r="O356" s="225"/>
      <c r="P356" s="134"/>
      <c r="Q356" s="226"/>
      <c r="R356" s="226"/>
      <c r="S356" s="227">
        <f t="shared" si="18"/>
        <v>0</v>
      </c>
      <c r="T356" s="230"/>
    </row>
    <row r="357" spans="1:20" s="229" customFormat="1" ht="14.25" hidden="1" customHeight="1">
      <c r="A357" s="96"/>
      <c r="B357" s="221"/>
      <c r="C357" s="222"/>
      <c r="D357" s="221"/>
      <c r="E357" s="143"/>
      <c r="F357" s="222"/>
      <c r="G357" s="143"/>
      <c r="H357" s="143"/>
      <c r="I357" s="222"/>
      <c r="J357" s="143"/>
      <c r="K357" s="223"/>
      <c r="L357" s="224"/>
      <c r="M357" s="224"/>
      <c r="N357" s="224"/>
      <c r="O357" s="225"/>
      <c r="P357" s="134"/>
      <c r="Q357" s="226"/>
      <c r="R357" s="226"/>
      <c r="S357" s="227">
        <f t="shared" si="18"/>
        <v>0</v>
      </c>
      <c r="T357" s="230"/>
    </row>
    <row r="358" spans="1:20" s="229" customFormat="1" ht="14.25" hidden="1" customHeight="1">
      <c r="A358" s="96"/>
      <c r="B358" s="221"/>
      <c r="C358" s="222"/>
      <c r="D358" s="221"/>
      <c r="E358" s="143"/>
      <c r="F358" s="222"/>
      <c r="G358" s="143">
        <f>F358*E358</f>
        <v>0</v>
      </c>
      <c r="H358" s="143"/>
      <c r="I358" s="222"/>
      <c r="J358" s="143">
        <f>I358*E358</f>
        <v>0</v>
      </c>
      <c r="K358" s="223"/>
      <c r="L358" s="224"/>
      <c r="M358" s="224"/>
      <c r="N358" s="224"/>
      <c r="O358" s="225"/>
      <c r="P358" s="134"/>
      <c r="Q358" s="226"/>
      <c r="R358" s="226"/>
      <c r="S358" s="227">
        <f t="shared" si="18"/>
        <v>0</v>
      </c>
      <c r="T358" s="230"/>
    </row>
    <row r="359" spans="1:20" s="229" customFormat="1" ht="14.25" hidden="1" customHeight="1">
      <c r="A359" s="96"/>
      <c r="B359" s="221"/>
      <c r="C359" s="222"/>
      <c r="D359" s="221"/>
      <c r="E359" s="143"/>
      <c r="F359" s="222"/>
      <c r="G359" s="143"/>
      <c r="H359" s="143"/>
      <c r="I359" s="222"/>
      <c r="J359" s="143"/>
      <c r="K359" s="223"/>
      <c r="L359" s="224"/>
      <c r="M359" s="224"/>
      <c r="N359" s="224"/>
      <c r="O359" s="225"/>
      <c r="P359" s="134"/>
      <c r="Q359" s="226"/>
      <c r="R359" s="226"/>
      <c r="S359" s="227">
        <f t="shared" si="18"/>
        <v>0</v>
      </c>
      <c r="T359" s="230"/>
    </row>
    <row r="360" spans="1:20" s="229" customFormat="1" ht="14.25" hidden="1">
      <c r="A360" s="104"/>
      <c r="B360" s="221"/>
      <c r="C360" s="222"/>
      <c r="D360" s="221"/>
      <c r="E360" s="143"/>
      <c r="F360" s="222"/>
      <c r="G360" s="143"/>
      <c r="H360" s="143"/>
      <c r="I360" s="222"/>
      <c r="J360" s="143"/>
      <c r="K360" s="223"/>
      <c r="L360" s="224"/>
      <c r="M360" s="224"/>
      <c r="N360" s="224"/>
      <c r="O360" s="225"/>
      <c r="P360" s="222"/>
      <c r="Q360" s="226"/>
      <c r="R360" s="226"/>
      <c r="S360" s="227">
        <f t="shared" si="18"/>
        <v>0</v>
      </c>
      <c r="T360" s="230"/>
    </row>
    <row r="361" spans="1:20" s="95" customFormat="1" ht="21" customHeight="1">
      <c r="A361" s="83">
        <f>A352+1</f>
        <v>40</v>
      </c>
      <c r="B361" s="209"/>
      <c r="C361" s="210" t="s">
        <v>85</v>
      </c>
      <c r="D361" s="211" t="s">
        <v>33</v>
      </c>
      <c r="E361" s="210">
        <v>50</v>
      </c>
      <c r="F361" s="212"/>
      <c r="G361" s="213">
        <f>F361*E361</f>
        <v>0</v>
      </c>
      <c r="H361" s="214">
        <f>F361*$H$9</f>
        <v>0</v>
      </c>
      <c r="I361" s="212"/>
      <c r="J361" s="214">
        <f>I361*E361</f>
        <v>0</v>
      </c>
      <c r="K361" s="214">
        <f>$K$9*I361</f>
        <v>0</v>
      </c>
      <c r="L361" s="215">
        <f>(R361*T361+R362*T362+R363*T363+R364*T364+R365*T365+R366*T366+R367*T367+R368*T368+R369*T369)*L$9</f>
        <v>2.2737330000000004</v>
      </c>
      <c r="M361" s="215">
        <f>H361+K361+L361</f>
        <v>2.2737330000000004</v>
      </c>
      <c r="N361" s="215">
        <f>M361*E361</f>
        <v>113.68665000000003</v>
      </c>
      <c r="O361" s="216">
        <f>E361*L361</f>
        <v>113.68665000000003</v>
      </c>
      <c r="P361" s="212" t="s">
        <v>82</v>
      </c>
      <c r="Q361" s="217" t="s">
        <v>33</v>
      </c>
      <c r="R361" s="218">
        <v>1</v>
      </c>
      <c r="S361" s="219">
        <f>R361*E361</f>
        <v>50</v>
      </c>
      <c r="T361" s="231">
        <v>2</v>
      </c>
    </row>
    <row r="362" spans="1:20" s="229" customFormat="1" ht="14.25" hidden="1" customHeight="1">
      <c r="A362" s="96"/>
      <c r="B362" s="221"/>
      <c r="C362" s="222"/>
      <c r="D362" s="221"/>
      <c r="E362" s="143"/>
      <c r="F362" s="222"/>
      <c r="G362" s="143"/>
      <c r="H362" s="143"/>
      <c r="I362" s="222"/>
      <c r="J362" s="143"/>
      <c r="K362" s="223"/>
      <c r="L362" s="224"/>
      <c r="M362" s="224"/>
      <c r="N362" s="224"/>
      <c r="O362" s="225"/>
      <c r="P362" s="134"/>
      <c r="Q362" s="226"/>
      <c r="R362" s="226"/>
      <c r="S362" s="227">
        <f t="shared" ref="S362:S369" si="19">R362*E$10</f>
        <v>0</v>
      </c>
      <c r="T362" s="228"/>
    </row>
    <row r="363" spans="1:20" s="229" customFormat="1" ht="14.25" hidden="1" customHeight="1">
      <c r="A363" s="96"/>
      <c r="B363" s="221"/>
      <c r="C363" s="222"/>
      <c r="D363" s="221"/>
      <c r="E363" s="143"/>
      <c r="F363" s="222"/>
      <c r="G363" s="143"/>
      <c r="H363" s="143"/>
      <c r="I363" s="222"/>
      <c r="J363" s="143"/>
      <c r="K363" s="223"/>
      <c r="L363" s="224"/>
      <c r="M363" s="224"/>
      <c r="N363" s="224"/>
      <c r="O363" s="225"/>
      <c r="P363" s="134"/>
      <c r="Q363" s="226"/>
      <c r="R363" s="226"/>
      <c r="S363" s="227">
        <f t="shared" si="19"/>
        <v>0</v>
      </c>
      <c r="T363" s="230"/>
    </row>
    <row r="364" spans="1:20" s="229" customFormat="1" ht="14.25" hidden="1" customHeight="1">
      <c r="A364" s="96"/>
      <c r="B364" s="221"/>
      <c r="C364" s="222"/>
      <c r="D364" s="221"/>
      <c r="E364" s="143"/>
      <c r="F364" s="222"/>
      <c r="G364" s="143"/>
      <c r="H364" s="143"/>
      <c r="I364" s="222"/>
      <c r="J364" s="143"/>
      <c r="K364" s="223"/>
      <c r="L364" s="224"/>
      <c r="M364" s="224"/>
      <c r="N364" s="224"/>
      <c r="O364" s="225"/>
      <c r="P364" s="134"/>
      <c r="Q364" s="226"/>
      <c r="R364" s="226"/>
      <c r="S364" s="227">
        <f t="shared" si="19"/>
        <v>0</v>
      </c>
      <c r="T364" s="230"/>
    </row>
    <row r="365" spans="1:20" s="229" customFormat="1" ht="14.25" hidden="1" customHeight="1">
      <c r="A365" s="96"/>
      <c r="B365" s="221"/>
      <c r="C365" s="222"/>
      <c r="D365" s="221"/>
      <c r="E365" s="143"/>
      <c r="F365" s="222"/>
      <c r="G365" s="143"/>
      <c r="H365" s="143"/>
      <c r="I365" s="222"/>
      <c r="J365" s="143"/>
      <c r="K365" s="223"/>
      <c r="L365" s="224"/>
      <c r="M365" s="224"/>
      <c r="N365" s="224"/>
      <c r="O365" s="225"/>
      <c r="P365" s="134"/>
      <c r="Q365" s="226"/>
      <c r="R365" s="226"/>
      <c r="S365" s="227">
        <f t="shared" si="19"/>
        <v>0</v>
      </c>
      <c r="T365" s="230"/>
    </row>
    <row r="366" spans="1:20" s="229" customFormat="1" ht="14.25" hidden="1" customHeight="1">
      <c r="A366" s="96"/>
      <c r="B366" s="221"/>
      <c r="C366" s="222"/>
      <c r="D366" s="221"/>
      <c r="E366" s="143"/>
      <c r="F366" s="222"/>
      <c r="G366" s="143"/>
      <c r="H366" s="143"/>
      <c r="I366" s="222"/>
      <c r="J366" s="143"/>
      <c r="K366" s="223"/>
      <c r="L366" s="224"/>
      <c r="M366" s="224"/>
      <c r="N366" s="224"/>
      <c r="O366" s="225"/>
      <c r="P366" s="134"/>
      <c r="Q366" s="226"/>
      <c r="R366" s="226"/>
      <c r="S366" s="227">
        <f t="shared" si="19"/>
        <v>0</v>
      </c>
      <c r="T366" s="230"/>
    </row>
    <row r="367" spans="1:20" s="229" customFormat="1" ht="14.25" hidden="1" customHeight="1">
      <c r="A367" s="96"/>
      <c r="B367" s="221"/>
      <c r="C367" s="222"/>
      <c r="D367" s="221"/>
      <c r="E367" s="143"/>
      <c r="F367" s="222"/>
      <c r="G367" s="143">
        <f>F367*E367</f>
        <v>0</v>
      </c>
      <c r="H367" s="143"/>
      <c r="I367" s="222"/>
      <c r="J367" s="143">
        <f>I367*E367</f>
        <v>0</v>
      </c>
      <c r="K367" s="223"/>
      <c r="L367" s="224"/>
      <c r="M367" s="224"/>
      <c r="N367" s="224"/>
      <c r="O367" s="225"/>
      <c r="P367" s="134"/>
      <c r="Q367" s="226"/>
      <c r="R367" s="226"/>
      <c r="S367" s="227">
        <f t="shared" si="19"/>
        <v>0</v>
      </c>
      <c r="T367" s="230"/>
    </row>
    <row r="368" spans="1:20" s="229" customFormat="1" ht="14.25" hidden="1" customHeight="1">
      <c r="A368" s="96"/>
      <c r="B368" s="221"/>
      <c r="C368" s="222"/>
      <c r="D368" s="221"/>
      <c r="E368" s="143"/>
      <c r="F368" s="222"/>
      <c r="G368" s="143"/>
      <c r="H368" s="143"/>
      <c r="I368" s="222"/>
      <c r="J368" s="143"/>
      <c r="K368" s="223"/>
      <c r="L368" s="224"/>
      <c r="M368" s="224"/>
      <c r="N368" s="224"/>
      <c r="O368" s="225"/>
      <c r="P368" s="134"/>
      <c r="Q368" s="226"/>
      <c r="R368" s="226"/>
      <c r="S368" s="227">
        <f t="shared" si="19"/>
        <v>0</v>
      </c>
      <c r="T368" s="230"/>
    </row>
    <row r="369" spans="1:20" s="229" customFormat="1" ht="14.25" hidden="1">
      <c r="A369" s="104"/>
      <c r="B369" s="221"/>
      <c r="C369" s="222"/>
      <c r="D369" s="221"/>
      <c r="E369" s="143"/>
      <c r="F369" s="222"/>
      <c r="G369" s="143"/>
      <c r="H369" s="143"/>
      <c r="I369" s="222"/>
      <c r="J369" s="143"/>
      <c r="K369" s="223"/>
      <c r="L369" s="224"/>
      <c r="M369" s="224"/>
      <c r="N369" s="224"/>
      <c r="O369" s="225"/>
      <c r="P369" s="222"/>
      <c r="Q369" s="226"/>
      <c r="R369" s="226"/>
      <c r="S369" s="227">
        <f t="shared" si="19"/>
        <v>0</v>
      </c>
      <c r="T369" s="230"/>
    </row>
    <row r="370" spans="1:20" s="95" customFormat="1" ht="21" customHeight="1">
      <c r="A370" s="83">
        <f>A361+1</f>
        <v>41</v>
      </c>
      <c r="B370" s="189" t="s">
        <v>86</v>
      </c>
      <c r="C370" s="232" t="s">
        <v>87</v>
      </c>
      <c r="D370" s="209" t="s">
        <v>33</v>
      </c>
      <c r="E370" s="210">
        <v>2</v>
      </c>
      <c r="F370" s="212">
        <v>2.0699999999999998</v>
      </c>
      <c r="G370" s="213">
        <f>F370*E370</f>
        <v>4.1399999999999997</v>
      </c>
      <c r="H370" s="214">
        <f>F370*$H$9</f>
        <v>3.0362870017331023</v>
      </c>
      <c r="I370" s="212"/>
      <c r="J370" s="214">
        <f>I370*E370</f>
        <v>0</v>
      </c>
      <c r="K370" s="214">
        <f>$K$9*I370</f>
        <v>0</v>
      </c>
      <c r="L370" s="215">
        <f>(R370*T370+R371*T371+R372*T372+R373*T373+R374*T374+R375*T375+R376*T376+R377*T377+R378*T378)*L$9</f>
        <v>21.600463500000004</v>
      </c>
      <c r="M370" s="215">
        <f>H370+K370+L370</f>
        <v>24.636750501733104</v>
      </c>
      <c r="N370" s="215">
        <f>M370*E370</f>
        <v>49.273501003466208</v>
      </c>
      <c r="O370" s="216">
        <f>E370*L370</f>
        <v>43.200927000000007</v>
      </c>
      <c r="P370" s="210" t="s">
        <v>88</v>
      </c>
      <c r="Q370" s="233" t="s">
        <v>33</v>
      </c>
      <c r="R370" s="218">
        <v>1</v>
      </c>
      <c r="S370" s="219">
        <f>R370*E370</f>
        <v>2</v>
      </c>
      <c r="T370" s="231">
        <v>19</v>
      </c>
    </row>
    <row r="371" spans="1:20" s="229" customFormat="1" ht="14.25" hidden="1" customHeight="1">
      <c r="A371" s="96"/>
      <c r="B371" s="221"/>
      <c r="C371" s="222"/>
      <c r="D371" s="221"/>
      <c r="E371" s="143"/>
      <c r="F371" s="222"/>
      <c r="G371" s="143"/>
      <c r="H371" s="143"/>
      <c r="I371" s="222"/>
      <c r="J371" s="143"/>
      <c r="K371" s="223"/>
      <c r="L371" s="224"/>
      <c r="M371" s="224"/>
      <c r="N371" s="224"/>
      <c r="O371" s="225"/>
      <c r="P371" s="134"/>
      <c r="Q371" s="226"/>
      <c r="R371" s="226"/>
      <c r="S371" s="227">
        <f t="shared" ref="S371:S378" si="20">R371*E$10</f>
        <v>0</v>
      </c>
      <c r="T371" s="228"/>
    </row>
    <row r="372" spans="1:20" s="229" customFormat="1" ht="14.25" hidden="1" customHeight="1">
      <c r="A372" s="96"/>
      <c r="B372" s="221"/>
      <c r="C372" s="222"/>
      <c r="D372" s="221"/>
      <c r="E372" s="143"/>
      <c r="F372" s="222"/>
      <c r="G372" s="143"/>
      <c r="H372" s="143"/>
      <c r="I372" s="222"/>
      <c r="J372" s="143"/>
      <c r="K372" s="223"/>
      <c r="L372" s="224"/>
      <c r="M372" s="224"/>
      <c r="N372" s="224"/>
      <c r="O372" s="225"/>
      <c r="P372" s="134"/>
      <c r="Q372" s="226"/>
      <c r="R372" s="226"/>
      <c r="S372" s="227">
        <f t="shared" si="20"/>
        <v>0</v>
      </c>
      <c r="T372" s="230"/>
    </row>
    <row r="373" spans="1:20" s="229" customFormat="1" ht="14.25" hidden="1" customHeight="1">
      <c r="A373" s="96"/>
      <c r="B373" s="221"/>
      <c r="C373" s="222"/>
      <c r="D373" s="221"/>
      <c r="E373" s="143"/>
      <c r="F373" s="222"/>
      <c r="G373" s="143"/>
      <c r="H373" s="143"/>
      <c r="I373" s="222"/>
      <c r="J373" s="143"/>
      <c r="K373" s="223"/>
      <c r="L373" s="224"/>
      <c r="M373" s="224"/>
      <c r="N373" s="224"/>
      <c r="O373" s="225"/>
      <c r="P373" s="134"/>
      <c r="Q373" s="226"/>
      <c r="R373" s="226"/>
      <c r="S373" s="227">
        <f t="shared" si="20"/>
        <v>0</v>
      </c>
      <c r="T373" s="230"/>
    </row>
    <row r="374" spans="1:20" s="229" customFormat="1" ht="14.25" hidden="1" customHeight="1">
      <c r="A374" s="96"/>
      <c r="B374" s="221"/>
      <c r="C374" s="222"/>
      <c r="D374" s="221"/>
      <c r="E374" s="143"/>
      <c r="F374" s="222"/>
      <c r="G374" s="143"/>
      <c r="H374" s="143"/>
      <c r="I374" s="222"/>
      <c r="J374" s="143"/>
      <c r="K374" s="223"/>
      <c r="L374" s="224"/>
      <c r="M374" s="224"/>
      <c r="N374" s="224"/>
      <c r="O374" s="225"/>
      <c r="P374" s="134"/>
      <c r="Q374" s="226"/>
      <c r="R374" s="226"/>
      <c r="S374" s="227">
        <f t="shared" si="20"/>
        <v>0</v>
      </c>
      <c r="T374" s="230"/>
    </row>
    <row r="375" spans="1:20" s="229" customFormat="1" ht="14.25" hidden="1" customHeight="1">
      <c r="A375" s="96"/>
      <c r="B375" s="221"/>
      <c r="C375" s="222"/>
      <c r="D375" s="221"/>
      <c r="E375" s="143"/>
      <c r="F375" s="222"/>
      <c r="G375" s="143"/>
      <c r="H375" s="143"/>
      <c r="I375" s="222"/>
      <c r="J375" s="143"/>
      <c r="K375" s="223"/>
      <c r="L375" s="224"/>
      <c r="M375" s="224"/>
      <c r="N375" s="224"/>
      <c r="O375" s="225"/>
      <c r="P375" s="134"/>
      <c r="Q375" s="226"/>
      <c r="R375" s="226"/>
      <c r="S375" s="227">
        <f t="shared" si="20"/>
        <v>0</v>
      </c>
      <c r="T375" s="230"/>
    </row>
    <row r="376" spans="1:20" s="229" customFormat="1" ht="14.25" hidden="1" customHeight="1">
      <c r="A376" s="96"/>
      <c r="B376" s="221"/>
      <c r="C376" s="222"/>
      <c r="D376" s="221"/>
      <c r="E376" s="143"/>
      <c r="F376" s="222"/>
      <c r="G376" s="143">
        <f>F376*E376</f>
        <v>0</v>
      </c>
      <c r="H376" s="143"/>
      <c r="I376" s="222"/>
      <c r="J376" s="143">
        <f>I376*E376</f>
        <v>0</v>
      </c>
      <c r="K376" s="223"/>
      <c r="L376" s="224"/>
      <c r="M376" s="224"/>
      <c r="N376" s="224"/>
      <c r="O376" s="225"/>
      <c r="P376" s="134"/>
      <c r="Q376" s="226"/>
      <c r="R376" s="226"/>
      <c r="S376" s="227">
        <f t="shared" si="20"/>
        <v>0</v>
      </c>
      <c r="T376" s="230"/>
    </row>
    <row r="377" spans="1:20" s="229" customFormat="1" ht="14.25" hidden="1" customHeight="1">
      <c r="A377" s="96"/>
      <c r="B377" s="221"/>
      <c r="C377" s="222"/>
      <c r="D377" s="221"/>
      <c r="E377" s="143"/>
      <c r="F377" s="222"/>
      <c r="G377" s="143"/>
      <c r="H377" s="143"/>
      <c r="I377" s="222"/>
      <c r="J377" s="143"/>
      <c r="K377" s="223"/>
      <c r="L377" s="224"/>
      <c r="M377" s="224"/>
      <c r="N377" s="224"/>
      <c r="O377" s="225"/>
      <c r="P377" s="134"/>
      <c r="Q377" s="226"/>
      <c r="R377" s="226"/>
      <c r="S377" s="227">
        <f t="shared" si="20"/>
        <v>0</v>
      </c>
      <c r="T377" s="230"/>
    </row>
    <row r="378" spans="1:20" s="229" customFormat="1" ht="14.25" hidden="1">
      <c r="A378" s="104"/>
      <c r="B378" s="221"/>
      <c r="C378" s="222"/>
      <c r="D378" s="221"/>
      <c r="E378" s="143"/>
      <c r="F378" s="222"/>
      <c r="G378" s="143"/>
      <c r="H378" s="143"/>
      <c r="I378" s="222"/>
      <c r="J378" s="143"/>
      <c r="K378" s="223"/>
      <c r="L378" s="224"/>
      <c r="M378" s="224"/>
      <c r="N378" s="224"/>
      <c r="O378" s="225"/>
      <c r="P378" s="222"/>
      <c r="Q378" s="226"/>
      <c r="R378" s="226"/>
      <c r="S378" s="227">
        <f t="shared" si="20"/>
        <v>0</v>
      </c>
      <c r="T378" s="230"/>
    </row>
    <row r="379" spans="1:20" s="95" customFormat="1" ht="21" customHeight="1">
      <c r="A379" s="83">
        <f>A370+1</f>
        <v>42</v>
      </c>
      <c r="B379" s="189" t="s">
        <v>86</v>
      </c>
      <c r="C379" s="232" t="s">
        <v>89</v>
      </c>
      <c r="D379" s="209" t="s">
        <v>33</v>
      </c>
      <c r="E379" s="210">
        <v>1</v>
      </c>
      <c r="F379" s="212">
        <v>2.0699999999999998</v>
      </c>
      <c r="G379" s="213">
        <f>F379*E379</f>
        <v>2.0699999999999998</v>
      </c>
      <c r="H379" s="214">
        <f>F379*$H$9</f>
        <v>3.0362870017331023</v>
      </c>
      <c r="I379" s="212"/>
      <c r="J379" s="214">
        <f>I379*E379</f>
        <v>0</v>
      </c>
      <c r="K379" s="214">
        <f>$K$9*I379</f>
        <v>0</v>
      </c>
      <c r="L379" s="215">
        <f>(R379*T379+R380*T380+R381*T381+R382*T382+R383*T383+R384*T384+R385*T385+R386*T386+R387*T387)*L$9</f>
        <v>20.463597000000004</v>
      </c>
      <c r="M379" s="215">
        <f>H379+K379+L379</f>
        <v>23.499884001733108</v>
      </c>
      <c r="N379" s="215">
        <f>M379*E379</f>
        <v>23.499884001733108</v>
      </c>
      <c r="O379" s="216">
        <f>E379*L379</f>
        <v>20.463597000000004</v>
      </c>
      <c r="P379" s="210" t="s">
        <v>88</v>
      </c>
      <c r="Q379" s="233" t="s">
        <v>33</v>
      </c>
      <c r="R379" s="218">
        <v>1</v>
      </c>
      <c r="S379" s="219">
        <f>R379*E379</f>
        <v>1</v>
      </c>
      <c r="T379" s="231">
        <v>18</v>
      </c>
    </row>
    <row r="380" spans="1:20" s="229" customFormat="1" ht="14.25" hidden="1" customHeight="1">
      <c r="A380" s="96"/>
      <c r="B380" s="221"/>
      <c r="C380" s="222"/>
      <c r="D380" s="221"/>
      <c r="E380" s="143"/>
      <c r="F380" s="222"/>
      <c r="G380" s="143"/>
      <c r="H380" s="143"/>
      <c r="I380" s="222"/>
      <c r="J380" s="143"/>
      <c r="K380" s="223"/>
      <c r="L380" s="224"/>
      <c r="M380" s="224"/>
      <c r="N380" s="224"/>
      <c r="O380" s="225"/>
      <c r="P380" s="134"/>
      <c r="Q380" s="226"/>
      <c r="R380" s="226"/>
      <c r="S380" s="227">
        <f t="shared" ref="S380:S387" si="21">R380*E$10</f>
        <v>0</v>
      </c>
      <c r="T380" s="228"/>
    </row>
    <row r="381" spans="1:20" s="229" customFormat="1" ht="14.25" hidden="1" customHeight="1">
      <c r="A381" s="96"/>
      <c r="B381" s="221"/>
      <c r="C381" s="222"/>
      <c r="D381" s="221"/>
      <c r="E381" s="143"/>
      <c r="F381" s="222"/>
      <c r="G381" s="143"/>
      <c r="H381" s="143"/>
      <c r="I381" s="222"/>
      <c r="J381" s="143"/>
      <c r="K381" s="223"/>
      <c r="L381" s="224"/>
      <c r="M381" s="224"/>
      <c r="N381" s="224"/>
      <c r="O381" s="225"/>
      <c r="P381" s="134"/>
      <c r="Q381" s="226"/>
      <c r="R381" s="226"/>
      <c r="S381" s="227">
        <f t="shared" si="21"/>
        <v>0</v>
      </c>
      <c r="T381" s="230"/>
    </row>
    <row r="382" spans="1:20" s="229" customFormat="1" ht="14.25" hidden="1" customHeight="1">
      <c r="A382" s="96"/>
      <c r="B382" s="221"/>
      <c r="C382" s="222"/>
      <c r="D382" s="221"/>
      <c r="E382" s="143"/>
      <c r="F382" s="222"/>
      <c r="G382" s="143"/>
      <c r="H382" s="143"/>
      <c r="I382" s="222"/>
      <c r="J382" s="143"/>
      <c r="K382" s="223"/>
      <c r="L382" s="224"/>
      <c r="M382" s="224"/>
      <c r="N382" s="224"/>
      <c r="O382" s="225"/>
      <c r="P382" s="134"/>
      <c r="Q382" s="226"/>
      <c r="R382" s="226"/>
      <c r="S382" s="227">
        <f t="shared" si="21"/>
        <v>0</v>
      </c>
      <c r="T382" s="230"/>
    </row>
    <row r="383" spans="1:20" s="229" customFormat="1" ht="14.25" hidden="1" customHeight="1">
      <c r="A383" s="96"/>
      <c r="B383" s="221"/>
      <c r="C383" s="222"/>
      <c r="D383" s="221"/>
      <c r="E383" s="143"/>
      <c r="F383" s="222"/>
      <c r="G383" s="143"/>
      <c r="H383" s="143"/>
      <c r="I383" s="222"/>
      <c r="J383" s="143"/>
      <c r="K383" s="223"/>
      <c r="L383" s="224"/>
      <c r="M383" s="224"/>
      <c r="N383" s="224"/>
      <c r="O383" s="225"/>
      <c r="P383" s="134"/>
      <c r="Q383" s="226"/>
      <c r="R383" s="226"/>
      <c r="S383" s="227">
        <f t="shared" si="21"/>
        <v>0</v>
      </c>
      <c r="T383" s="230"/>
    </row>
    <row r="384" spans="1:20" s="229" customFormat="1" ht="14.25" hidden="1" customHeight="1">
      <c r="A384" s="96"/>
      <c r="B384" s="221"/>
      <c r="C384" s="222"/>
      <c r="D384" s="221"/>
      <c r="E384" s="143"/>
      <c r="F384" s="222"/>
      <c r="G384" s="143"/>
      <c r="H384" s="143"/>
      <c r="I384" s="222"/>
      <c r="J384" s="143"/>
      <c r="K384" s="223"/>
      <c r="L384" s="224"/>
      <c r="M384" s="224"/>
      <c r="N384" s="224"/>
      <c r="O384" s="225"/>
      <c r="P384" s="134"/>
      <c r="Q384" s="226"/>
      <c r="R384" s="226"/>
      <c r="S384" s="227">
        <f t="shared" si="21"/>
        <v>0</v>
      </c>
      <c r="T384" s="230"/>
    </row>
    <row r="385" spans="1:20" s="229" customFormat="1" ht="14.25" hidden="1" customHeight="1">
      <c r="A385" s="96"/>
      <c r="B385" s="221"/>
      <c r="C385" s="222"/>
      <c r="D385" s="221"/>
      <c r="E385" s="143"/>
      <c r="F385" s="222"/>
      <c r="G385" s="143">
        <f>F385*E385</f>
        <v>0</v>
      </c>
      <c r="H385" s="143"/>
      <c r="I385" s="222"/>
      <c r="J385" s="143">
        <f>I385*E385</f>
        <v>0</v>
      </c>
      <c r="K385" s="223"/>
      <c r="L385" s="224"/>
      <c r="M385" s="224"/>
      <c r="N385" s="224"/>
      <c r="O385" s="225"/>
      <c r="P385" s="134"/>
      <c r="Q385" s="226"/>
      <c r="R385" s="226"/>
      <c r="S385" s="227">
        <f t="shared" si="21"/>
        <v>0</v>
      </c>
      <c r="T385" s="230"/>
    </row>
    <row r="386" spans="1:20" s="229" customFormat="1" ht="14.25" hidden="1" customHeight="1">
      <c r="A386" s="96"/>
      <c r="B386" s="221"/>
      <c r="C386" s="222"/>
      <c r="D386" s="221"/>
      <c r="E386" s="143"/>
      <c r="F386" s="222"/>
      <c r="G386" s="143"/>
      <c r="H386" s="143"/>
      <c r="I386" s="222"/>
      <c r="J386" s="143"/>
      <c r="K386" s="223"/>
      <c r="L386" s="224"/>
      <c r="M386" s="224"/>
      <c r="N386" s="224"/>
      <c r="O386" s="225"/>
      <c r="P386" s="134"/>
      <c r="Q386" s="226"/>
      <c r="R386" s="226"/>
      <c r="S386" s="227">
        <f t="shared" si="21"/>
        <v>0</v>
      </c>
      <c r="T386" s="230"/>
    </row>
    <row r="387" spans="1:20" s="229" customFormat="1" ht="14.25" hidden="1">
      <c r="A387" s="104"/>
      <c r="B387" s="221"/>
      <c r="C387" s="222"/>
      <c r="D387" s="221"/>
      <c r="E387" s="143"/>
      <c r="F387" s="222"/>
      <c r="G387" s="143"/>
      <c r="H387" s="143"/>
      <c r="I387" s="222"/>
      <c r="J387" s="143"/>
      <c r="K387" s="223"/>
      <c r="L387" s="224"/>
      <c r="M387" s="224"/>
      <c r="N387" s="224"/>
      <c r="O387" s="225"/>
      <c r="P387" s="222"/>
      <c r="Q387" s="226"/>
      <c r="R387" s="226"/>
      <c r="S387" s="227">
        <f t="shared" si="21"/>
        <v>0</v>
      </c>
      <c r="T387" s="230"/>
    </row>
    <row r="388" spans="1:20" s="95" customFormat="1" ht="19.5" customHeight="1">
      <c r="A388" s="83">
        <f>A379+1</f>
        <v>43</v>
      </c>
      <c r="B388" s="189" t="s">
        <v>86</v>
      </c>
      <c r="C388" s="232" t="s">
        <v>90</v>
      </c>
      <c r="D388" s="209" t="s">
        <v>33</v>
      </c>
      <c r="E388" s="210">
        <v>2</v>
      </c>
      <c r="F388" s="212">
        <v>2.0699999999999998</v>
      </c>
      <c r="G388" s="213">
        <f>F388*E388</f>
        <v>4.1399999999999997</v>
      </c>
      <c r="H388" s="214">
        <f>F388*$H$9</f>
        <v>3.0362870017331023</v>
      </c>
      <c r="I388" s="212"/>
      <c r="J388" s="214">
        <f>I388*E388</f>
        <v>0</v>
      </c>
      <c r="K388" s="214">
        <f>$K$9*I388</f>
        <v>0</v>
      </c>
      <c r="L388" s="215">
        <f>(R388*T388+R389*T389+R390*T390+R391*T391+R392*T392+R393*T393+R394*T394+R395*T395+R396*T396)*L$9</f>
        <v>19.326730500000004</v>
      </c>
      <c r="M388" s="215">
        <f>H388+K388+L388</f>
        <v>22.363017501733104</v>
      </c>
      <c r="N388" s="215">
        <f>M388*E388</f>
        <v>44.726035003466208</v>
      </c>
      <c r="O388" s="216">
        <f>E388*L388</f>
        <v>38.653461000000007</v>
      </c>
      <c r="P388" s="210" t="s">
        <v>88</v>
      </c>
      <c r="Q388" s="233" t="s">
        <v>33</v>
      </c>
      <c r="R388" s="218">
        <v>1</v>
      </c>
      <c r="S388" s="219">
        <f>R388*E388</f>
        <v>2</v>
      </c>
      <c r="T388" s="231">
        <v>17</v>
      </c>
    </row>
    <row r="389" spans="1:20" s="229" customFormat="1" ht="14.25" hidden="1" customHeight="1">
      <c r="A389" s="96"/>
      <c r="B389" s="221"/>
      <c r="C389" s="222"/>
      <c r="D389" s="221"/>
      <c r="E389" s="143"/>
      <c r="F389" s="222"/>
      <c r="G389" s="143"/>
      <c r="H389" s="143"/>
      <c r="I389" s="222"/>
      <c r="J389" s="143"/>
      <c r="K389" s="223"/>
      <c r="L389" s="224"/>
      <c r="M389" s="224"/>
      <c r="N389" s="224"/>
      <c r="O389" s="225"/>
      <c r="P389" s="134"/>
      <c r="Q389" s="226"/>
      <c r="R389" s="226"/>
      <c r="S389" s="227">
        <f t="shared" ref="S389:S396" si="22">R389*E$10</f>
        <v>0</v>
      </c>
      <c r="T389" s="228"/>
    </row>
    <row r="390" spans="1:20" s="229" customFormat="1" ht="14.25" hidden="1" customHeight="1">
      <c r="A390" s="96"/>
      <c r="B390" s="221"/>
      <c r="C390" s="222"/>
      <c r="D390" s="221"/>
      <c r="E390" s="143"/>
      <c r="F390" s="222"/>
      <c r="G390" s="143"/>
      <c r="H390" s="143"/>
      <c r="I390" s="222"/>
      <c r="J390" s="143"/>
      <c r="K390" s="223"/>
      <c r="L390" s="224"/>
      <c r="M390" s="224"/>
      <c r="N390" s="224"/>
      <c r="O390" s="225"/>
      <c r="P390" s="134"/>
      <c r="Q390" s="226"/>
      <c r="R390" s="226"/>
      <c r="S390" s="227">
        <f t="shared" si="22"/>
        <v>0</v>
      </c>
      <c r="T390" s="230"/>
    </row>
    <row r="391" spans="1:20" s="229" customFormat="1" ht="14.25" hidden="1" customHeight="1">
      <c r="A391" s="96"/>
      <c r="B391" s="221"/>
      <c r="C391" s="222"/>
      <c r="D391" s="221"/>
      <c r="E391" s="143"/>
      <c r="F391" s="222"/>
      <c r="G391" s="143"/>
      <c r="H391" s="143"/>
      <c r="I391" s="222"/>
      <c r="J391" s="143"/>
      <c r="K391" s="223"/>
      <c r="L391" s="224"/>
      <c r="M391" s="224"/>
      <c r="N391" s="224"/>
      <c r="O391" s="225"/>
      <c r="P391" s="134"/>
      <c r="Q391" s="226"/>
      <c r="R391" s="226"/>
      <c r="S391" s="227">
        <f t="shared" si="22"/>
        <v>0</v>
      </c>
      <c r="T391" s="230"/>
    </row>
    <row r="392" spans="1:20" s="229" customFormat="1" ht="14.25" hidden="1" customHeight="1">
      <c r="A392" s="96"/>
      <c r="B392" s="221"/>
      <c r="C392" s="222"/>
      <c r="D392" s="221"/>
      <c r="E392" s="143"/>
      <c r="F392" s="222"/>
      <c r="G392" s="143"/>
      <c r="H392" s="143"/>
      <c r="I392" s="222"/>
      <c r="J392" s="143"/>
      <c r="K392" s="223"/>
      <c r="L392" s="224"/>
      <c r="M392" s="224"/>
      <c r="N392" s="224"/>
      <c r="O392" s="225"/>
      <c r="P392" s="134"/>
      <c r="Q392" s="226"/>
      <c r="R392" s="226"/>
      <c r="S392" s="227">
        <f t="shared" si="22"/>
        <v>0</v>
      </c>
      <c r="T392" s="230"/>
    </row>
    <row r="393" spans="1:20" s="229" customFormat="1" ht="14.25" hidden="1" customHeight="1">
      <c r="A393" s="96"/>
      <c r="B393" s="221"/>
      <c r="C393" s="222"/>
      <c r="D393" s="221"/>
      <c r="E393" s="143"/>
      <c r="F393" s="222"/>
      <c r="G393" s="143"/>
      <c r="H393" s="143"/>
      <c r="I393" s="222"/>
      <c r="J393" s="143"/>
      <c r="K393" s="223"/>
      <c r="L393" s="224"/>
      <c r="M393" s="224"/>
      <c r="N393" s="224"/>
      <c r="O393" s="225"/>
      <c r="P393" s="134"/>
      <c r="Q393" s="226"/>
      <c r="R393" s="226"/>
      <c r="S393" s="227">
        <f t="shared" si="22"/>
        <v>0</v>
      </c>
      <c r="T393" s="230"/>
    </row>
    <row r="394" spans="1:20" s="229" customFormat="1" ht="14.25" hidden="1" customHeight="1">
      <c r="A394" s="96"/>
      <c r="B394" s="221"/>
      <c r="C394" s="222"/>
      <c r="D394" s="221"/>
      <c r="E394" s="143"/>
      <c r="F394" s="222"/>
      <c r="G394" s="143">
        <f>F394*E394</f>
        <v>0</v>
      </c>
      <c r="H394" s="143"/>
      <c r="I394" s="222"/>
      <c r="J394" s="143">
        <f>I394*E394</f>
        <v>0</v>
      </c>
      <c r="K394" s="223"/>
      <c r="L394" s="224"/>
      <c r="M394" s="224"/>
      <c r="N394" s="224"/>
      <c r="O394" s="225"/>
      <c r="P394" s="134"/>
      <c r="Q394" s="226"/>
      <c r="R394" s="226"/>
      <c r="S394" s="227">
        <f t="shared" si="22"/>
        <v>0</v>
      </c>
      <c r="T394" s="230"/>
    </row>
    <row r="395" spans="1:20" s="229" customFormat="1" ht="14.25" hidden="1" customHeight="1">
      <c r="A395" s="96"/>
      <c r="B395" s="221"/>
      <c r="C395" s="222"/>
      <c r="D395" s="221"/>
      <c r="E395" s="143"/>
      <c r="F395" s="222"/>
      <c r="G395" s="143"/>
      <c r="H395" s="143"/>
      <c r="I395" s="222"/>
      <c r="J395" s="143"/>
      <c r="K395" s="223"/>
      <c r="L395" s="224"/>
      <c r="M395" s="224"/>
      <c r="N395" s="224"/>
      <c r="O395" s="225"/>
      <c r="P395" s="134"/>
      <c r="Q395" s="226"/>
      <c r="R395" s="226"/>
      <c r="S395" s="227">
        <f t="shared" si="22"/>
        <v>0</v>
      </c>
      <c r="T395" s="230"/>
    </row>
    <row r="396" spans="1:20" s="229" customFormat="1" ht="14.25" hidden="1">
      <c r="A396" s="104"/>
      <c r="B396" s="221"/>
      <c r="C396" s="222"/>
      <c r="D396" s="221"/>
      <c r="E396" s="143"/>
      <c r="F396" s="222"/>
      <c r="G396" s="143"/>
      <c r="H396" s="143"/>
      <c r="I396" s="222"/>
      <c r="J396" s="143"/>
      <c r="K396" s="223"/>
      <c r="L396" s="224"/>
      <c r="M396" s="224"/>
      <c r="N396" s="224"/>
      <c r="O396" s="225"/>
      <c r="P396" s="222"/>
      <c r="Q396" s="226"/>
      <c r="R396" s="226"/>
      <c r="S396" s="227">
        <f t="shared" si="22"/>
        <v>0</v>
      </c>
      <c r="T396" s="230"/>
    </row>
    <row r="397" spans="1:20" s="95" customFormat="1" ht="21.75" customHeight="1">
      <c r="A397" s="83">
        <f>A388+1</f>
        <v>44</v>
      </c>
      <c r="B397" s="189" t="s">
        <v>86</v>
      </c>
      <c r="C397" s="232" t="s">
        <v>91</v>
      </c>
      <c r="D397" s="209" t="s">
        <v>33</v>
      </c>
      <c r="E397" s="210">
        <v>2</v>
      </c>
      <c r="F397" s="212">
        <v>2.0699999999999998</v>
      </c>
      <c r="G397" s="213">
        <f>F397*E397</f>
        <v>4.1399999999999997</v>
      </c>
      <c r="H397" s="214">
        <f>F397*$H$9</f>
        <v>3.0362870017331023</v>
      </c>
      <c r="I397" s="212"/>
      <c r="J397" s="214">
        <f>I397*E397</f>
        <v>0</v>
      </c>
      <c r="K397" s="214">
        <f>$K$9*I397</f>
        <v>0</v>
      </c>
      <c r="L397" s="215">
        <f>(R397*T397+R398*T398+R399*T399+R400*T400+R401*T401+R402*T402+R403*T403+R404*T404+R405*T405)*L$9</f>
        <v>21.600463500000004</v>
      </c>
      <c r="M397" s="215">
        <f>H397+K397+L397</f>
        <v>24.636750501733104</v>
      </c>
      <c r="N397" s="215">
        <f>M397*E397</f>
        <v>49.273501003466208</v>
      </c>
      <c r="O397" s="216">
        <f>E397*L397</f>
        <v>43.200927000000007</v>
      </c>
      <c r="P397" s="210" t="s">
        <v>88</v>
      </c>
      <c r="Q397" s="233" t="s">
        <v>33</v>
      </c>
      <c r="R397" s="218">
        <v>1</v>
      </c>
      <c r="S397" s="219">
        <f>R397*E397</f>
        <v>2</v>
      </c>
      <c r="T397" s="231">
        <v>19</v>
      </c>
    </row>
    <row r="398" spans="1:20" s="229" customFormat="1" ht="14.25" hidden="1" customHeight="1">
      <c r="A398" s="96"/>
      <c r="B398" s="221"/>
      <c r="C398" s="222"/>
      <c r="D398" s="221"/>
      <c r="E398" s="143"/>
      <c r="F398" s="222"/>
      <c r="G398" s="143"/>
      <c r="H398" s="143"/>
      <c r="I398" s="222"/>
      <c r="J398" s="143"/>
      <c r="K398" s="223"/>
      <c r="L398" s="224"/>
      <c r="M398" s="224"/>
      <c r="N398" s="224"/>
      <c r="O398" s="225"/>
      <c r="P398" s="134"/>
      <c r="Q398" s="226"/>
      <c r="R398" s="226"/>
      <c r="S398" s="227">
        <f t="shared" ref="S398:S405" si="23">R398*E$10</f>
        <v>0</v>
      </c>
      <c r="T398" s="228"/>
    </row>
    <row r="399" spans="1:20" s="229" customFormat="1" ht="14.25" hidden="1" customHeight="1">
      <c r="A399" s="96"/>
      <c r="B399" s="221"/>
      <c r="C399" s="222"/>
      <c r="D399" s="221"/>
      <c r="E399" s="143"/>
      <c r="F399" s="222"/>
      <c r="G399" s="143"/>
      <c r="H399" s="143"/>
      <c r="I399" s="222"/>
      <c r="J399" s="143"/>
      <c r="K399" s="223"/>
      <c r="L399" s="224"/>
      <c r="M399" s="224"/>
      <c r="N399" s="224"/>
      <c r="O399" s="225"/>
      <c r="P399" s="134"/>
      <c r="Q399" s="226"/>
      <c r="R399" s="226"/>
      <c r="S399" s="227">
        <f t="shared" si="23"/>
        <v>0</v>
      </c>
      <c r="T399" s="230"/>
    </row>
    <row r="400" spans="1:20" s="229" customFormat="1" ht="14.25" hidden="1" customHeight="1">
      <c r="A400" s="96"/>
      <c r="B400" s="221"/>
      <c r="C400" s="222"/>
      <c r="D400" s="221"/>
      <c r="E400" s="143"/>
      <c r="F400" s="222"/>
      <c r="G400" s="143"/>
      <c r="H400" s="143"/>
      <c r="I400" s="222"/>
      <c r="J400" s="143"/>
      <c r="K400" s="223"/>
      <c r="L400" s="224"/>
      <c r="M400" s="224"/>
      <c r="N400" s="224"/>
      <c r="O400" s="225"/>
      <c r="P400" s="134"/>
      <c r="Q400" s="226"/>
      <c r="R400" s="226"/>
      <c r="S400" s="227">
        <f t="shared" si="23"/>
        <v>0</v>
      </c>
      <c r="T400" s="230"/>
    </row>
    <row r="401" spans="1:20" s="229" customFormat="1" ht="14.25" hidden="1" customHeight="1">
      <c r="A401" s="96"/>
      <c r="B401" s="221"/>
      <c r="C401" s="222"/>
      <c r="D401" s="221"/>
      <c r="E401" s="143"/>
      <c r="F401" s="222"/>
      <c r="G401" s="143"/>
      <c r="H401" s="143"/>
      <c r="I401" s="222"/>
      <c r="J401" s="143"/>
      <c r="K401" s="223"/>
      <c r="L401" s="224"/>
      <c r="M401" s="224"/>
      <c r="N401" s="224"/>
      <c r="O401" s="225"/>
      <c r="P401" s="134"/>
      <c r="Q401" s="226"/>
      <c r="R401" s="226"/>
      <c r="S401" s="227">
        <f t="shared" si="23"/>
        <v>0</v>
      </c>
      <c r="T401" s="230"/>
    </row>
    <row r="402" spans="1:20" s="229" customFormat="1" ht="14.25" hidden="1" customHeight="1">
      <c r="A402" s="96"/>
      <c r="B402" s="221"/>
      <c r="C402" s="222"/>
      <c r="D402" s="221"/>
      <c r="E402" s="143"/>
      <c r="F402" s="222"/>
      <c r="G402" s="143"/>
      <c r="H402" s="143"/>
      <c r="I402" s="222"/>
      <c r="J402" s="143"/>
      <c r="K402" s="223"/>
      <c r="L402" s="224"/>
      <c r="M402" s="224"/>
      <c r="N402" s="224"/>
      <c r="O402" s="225"/>
      <c r="P402" s="134"/>
      <c r="Q402" s="226"/>
      <c r="R402" s="226"/>
      <c r="S402" s="227">
        <f t="shared" si="23"/>
        <v>0</v>
      </c>
      <c r="T402" s="230"/>
    </row>
    <row r="403" spans="1:20" s="229" customFormat="1" ht="14.25" hidden="1" customHeight="1">
      <c r="A403" s="96"/>
      <c r="B403" s="221"/>
      <c r="C403" s="222"/>
      <c r="D403" s="221"/>
      <c r="E403" s="143"/>
      <c r="F403" s="222"/>
      <c r="G403" s="143">
        <f>F403*E403</f>
        <v>0</v>
      </c>
      <c r="H403" s="143"/>
      <c r="I403" s="222"/>
      <c r="J403" s="143">
        <f>I403*E403</f>
        <v>0</v>
      </c>
      <c r="K403" s="223"/>
      <c r="L403" s="224"/>
      <c r="M403" s="224"/>
      <c r="N403" s="224"/>
      <c r="O403" s="225"/>
      <c r="P403" s="134"/>
      <c r="Q403" s="226"/>
      <c r="R403" s="226"/>
      <c r="S403" s="227">
        <f t="shared" si="23"/>
        <v>0</v>
      </c>
      <c r="T403" s="230"/>
    </row>
    <row r="404" spans="1:20" s="229" customFormat="1" ht="14.25" hidden="1" customHeight="1">
      <c r="A404" s="96"/>
      <c r="B404" s="221"/>
      <c r="C404" s="222"/>
      <c r="D404" s="221"/>
      <c r="E404" s="143"/>
      <c r="F404" s="222"/>
      <c r="G404" s="143"/>
      <c r="H404" s="143"/>
      <c r="I404" s="222"/>
      <c r="J404" s="143"/>
      <c r="K404" s="223"/>
      <c r="L404" s="224"/>
      <c r="M404" s="224"/>
      <c r="N404" s="224"/>
      <c r="O404" s="225"/>
      <c r="P404" s="134"/>
      <c r="Q404" s="226"/>
      <c r="R404" s="226"/>
      <c r="S404" s="227">
        <f t="shared" si="23"/>
        <v>0</v>
      </c>
      <c r="T404" s="230"/>
    </row>
    <row r="405" spans="1:20" s="229" customFormat="1" ht="14.25" hidden="1">
      <c r="A405" s="104"/>
      <c r="B405" s="221"/>
      <c r="C405" s="222"/>
      <c r="D405" s="221"/>
      <c r="E405" s="143"/>
      <c r="F405" s="222"/>
      <c r="G405" s="143"/>
      <c r="H405" s="143"/>
      <c r="I405" s="222"/>
      <c r="J405" s="143"/>
      <c r="K405" s="223"/>
      <c r="L405" s="224"/>
      <c r="M405" s="224"/>
      <c r="N405" s="224"/>
      <c r="O405" s="225"/>
      <c r="P405" s="222"/>
      <c r="Q405" s="226"/>
      <c r="R405" s="226"/>
      <c r="S405" s="227">
        <f t="shared" si="23"/>
        <v>0</v>
      </c>
      <c r="T405" s="230"/>
    </row>
    <row r="406" spans="1:20" s="95" customFormat="1" ht="21.75" customHeight="1">
      <c r="A406" s="83">
        <f>A397+1</f>
        <v>45</v>
      </c>
      <c r="B406" s="189" t="s">
        <v>86</v>
      </c>
      <c r="C406" s="232" t="s">
        <v>92</v>
      </c>
      <c r="D406" s="209" t="s">
        <v>33</v>
      </c>
      <c r="E406" s="210">
        <v>3</v>
      </c>
      <c r="F406" s="212">
        <v>2.0699999999999998</v>
      </c>
      <c r="G406" s="213">
        <f>F406*E406</f>
        <v>6.2099999999999991</v>
      </c>
      <c r="H406" s="214">
        <f>F406*$H$9</f>
        <v>3.0362870017331023</v>
      </c>
      <c r="I406" s="212"/>
      <c r="J406" s="214">
        <f>I406*E406</f>
        <v>0</v>
      </c>
      <c r="K406" s="214">
        <f>$K$9*I406</f>
        <v>0</v>
      </c>
      <c r="L406" s="215">
        <f>(R406*T406+R407*T407+R408*T408+R409*T409+R410*T410+R411*T411+R412*T412+R413*T413+R414*T414)*L$9</f>
        <v>18.189864000000004</v>
      </c>
      <c r="M406" s="215">
        <f>H406+K406+L406</f>
        <v>21.226151001733108</v>
      </c>
      <c r="N406" s="215">
        <f>M406*E406</f>
        <v>63.678453005199323</v>
      </c>
      <c r="O406" s="216">
        <f>E406*L406</f>
        <v>54.569592000000014</v>
      </c>
      <c r="P406" s="210" t="s">
        <v>88</v>
      </c>
      <c r="Q406" s="233" t="s">
        <v>33</v>
      </c>
      <c r="R406" s="218">
        <v>1</v>
      </c>
      <c r="S406" s="219">
        <f>R406*E406</f>
        <v>3</v>
      </c>
      <c r="T406" s="231">
        <v>16</v>
      </c>
    </row>
    <row r="407" spans="1:20" s="229" customFormat="1" ht="14.25" hidden="1" customHeight="1">
      <c r="A407" s="96"/>
      <c r="B407" s="221"/>
      <c r="C407" s="222"/>
      <c r="D407" s="221"/>
      <c r="E407" s="143"/>
      <c r="F407" s="222"/>
      <c r="G407" s="143"/>
      <c r="H407" s="143"/>
      <c r="I407" s="222"/>
      <c r="J407" s="143"/>
      <c r="K407" s="223"/>
      <c r="L407" s="224"/>
      <c r="M407" s="224"/>
      <c r="N407" s="224"/>
      <c r="O407" s="225"/>
      <c r="P407" s="134"/>
      <c r="Q407" s="226"/>
      <c r="R407" s="226"/>
      <c r="S407" s="227">
        <f t="shared" ref="S407:S414" si="24">R407*E$10</f>
        <v>0</v>
      </c>
      <c r="T407" s="228"/>
    </row>
    <row r="408" spans="1:20" s="229" customFormat="1" ht="14.25" hidden="1" customHeight="1">
      <c r="A408" s="96"/>
      <c r="B408" s="221"/>
      <c r="C408" s="222"/>
      <c r="D408" s="221"/>
      <c r="E408" s="143"/>
      <c r="F408" s="222"/>
      <c r="G408" s="143"/>
      <c r="H408" s="143"/>
      <c r="I408" s="222"/>
      <c r="J408" s="143"/>
      <c r="K408" s="223"/>
      <c r="L408" s="224"/>
      <c r="M408" s="224"/>
      <c r="N408" s="224"/>
      <c r="O408" s="225"/>
      <c r="P408" s="134"/>
      <c r="Q408" s="226"/>
      <c r="R408" s="226"/>
      <c r="S408" s="227">
        <f t="shared" si="24"/>
        <v>0</v>
      </c>
      <c r="T408" s="230"/>
    </row>
    <row r="409" spans="1:20" s="229" customFormat="1" ht="14.25" hidden="1" customHeight="1">
      <c r="A409" s="96"/>
      <c r="B409" s="221"/>
      <c r="C409" s="222"/>
      <c r="D409" s="221"/>
      <c r="E409" s="143"/>
      <c r="F409" s="222"/>
      <c r="G409" s="143"/>
      <c r="H409" s="143"/>
      <c r="I409" s="222"/>
      <c r="J409" s="143"/>
      <c r="K409" s="223"/>
      <c r="L409" s="224"/>
      <c r="M409" s="224"/>
      <c r="N409" s="224"/>
      <c r="O409" s="225"/>
      <c r="P409" s="134"/>
      <c r="Q409" s="226"/>
      <c r="R409" s="226"/>
      <c r="S409" s="227">
        <f t="shared" si="24"/>
        <v>0</v>
      </c>
      <c r="T409" s="230"/>
    </row>
    <row r="410" spans="1:20" s="229" customFormat="1" ht="14.25" hidden="1" customHeight="1">
      <c r="A410" s="96"/>
      <c r="B410" s="221"/>
      <c r="C410" s="222"/>
      <c r="D410" s="221"/>
      <c r="E410" s="143"/>
      <c r="F410" s="222"/>
      <c r="G410" s="143"/>
      <c r="H410" s="143"/>
      <c r="I410" s="222"/>
      <c r="J410" s="143"/>
      <c r="K410" s="223"/>
      <c r="L410" s="224"/>
      <c r="M410" s="224"/>
      <c r="N410" s="224"/>
      <c r="O410" s="225"/>
      <c r="P410" s="134"/>
      <c r="Q410" s="226"/>
      <c r="R410" s="226"/>
      <c r="S410" s="227">
        <f t="shared" si="24"/>
        <v>0</v>
      </c>
      <c r="T410" s="230"/>
    </row>
    <row r="411" spans="1:20" s="229" customFormat="1" ht="14.25" hidden="1" customHeight="1">
      <c r="A411" s="96"/>
      <c r="B411" s="221"/>
      <c r="C411" s="222"/>
      <c r="D411" s="221"/>
      <c r="E411" s="143"/>
      <c r="F411" s="222"/>
      <c r="G411" s="143"/>
      <c r="H411" s="143"/>
      <c r="I411" s="222"/>
      <c r="J411" s="143"/>
      <c r="K411" s="223"/>
      <c r="L411" s="224"/>
      <c r="M411" s="224"/>
      <c r="N411" s="224"/>
      <c r="O411" s="225"/>
      <c r="P411" s="134"/>
      <c r="Q411" s="226"/>
      <c r="R411" s="226"/>
      <c r="S411" s="227">
        <f t="shared" si="24"/>
        <v>0</v>
      </c>
      <c r="T411" s="230"/>
    </row>
    <row r="412" spans="1:20" s="229" customFormat="1" ht="14.25" hidden="1" customHeight="1">
      <c r="A412" s="96"/>
      <c r="B412" s="221"/>
      <c r="C412" s="222"/>
      <c r="D412" s="221"/>
      <c r="E412" s="143"/>
      <c r="F412" s="222"/>
      <c r="G412" s="143">
        <f>F412*E412</f>
        <v>0</v>
      </c>
      <c r="H412" s="143"/>
      <c r="I412" s="222"/>
      <c r="J412" s="143">
        <f>I412*E412</f>
        <v>0</v>
      </c>
      <c r="K412" s="223"/>
      <c r="L412" s="224"/>
      <c r="M412" s="224"/>
      <c r="N412" s="224"/>
      <c r="O412" s="225"/>
      <c r="P412" s="134"/>
      <c r="Q412" s="226"/>
      <c r="R412" s="226"/>
      <c r="S412" s="227">
        <f t="shared" si="24"/>
        <v>0</v>
      </c>
      <c r="T412" s="230"/>
    </row>
    <row r="413" spans="1:20" s="229" customFormat="1" ht="14.25" hidden="1" customHeight="1">
      <c r="A413" s="96"/>
      <c r="B413" s="221"/>
      <c r="C413" s="222"/>
      <c r="D413" s="221"/>
      <c r="E413" s="143"/>
      <c r="F413" s="222"/>
      <c r="G413" s="143"/>
      <c r="H413" s="143"/>
      <c r="I413" s="222"/>
      <c r="J413" s="143"/>
      <c r="K413" s="223"/>
      <c r="L413" s="224"/>
      <c r="M413" s="224"/>
      <c r="N413" s="224"/>
      <c r="O413" s="225"/>
      <c r="P413" s="134"/>
      <c r="Q413" s="226"/>
      <c r="R413" s="226"/>
      <c r="S413" s="227">
        <f t="shared" si="24"/>
        <v>0</v>
      </c>
      <c r="T413" s="230"/>
    </row>
    <row r="414" spans="1:20" s="229" customFormat="1" ht="14.25" hidden="1">
      <c r="A414" s="104"/>
      <c r="B414" s="221"/>
      <c r="C414" s="222"/>
      <c r="D414" s="221"/>
      <c r="E414" s="143"/>
      <c r="F414" s="222"/>
      <c r="G414" s="143"/>
      <c r="H414" s="143"/>
      <c r="I414" s="222"/>
      <c r="J414" s="143"/>
      <c r="K414" s="223"/>
      <c r="L414" s="224"/>
      <c r="M414" s="224"/>
      <c r="N414" s="224"/>
      <c r="O414" s="225"/>
      <c r="P414" s="222"/>
      <c r="Q414" s="226"/>
      <c r="R414" s="226"/>
      <c r="S414" s="227">
        <f t="shared" si="24"/>
        <v>0</v>
      </c>
      <c r="T414" s="230"/>
    </row>
    <row r="415" spans="1:20" s="95" customFormat="1" ht="18.75" customHeight="1">
      <c r="A415" s="83">
        <f>A406+1</f>
        <v>46</v>
      </c>
      <c r="B415" s="116" t="s">
        <v>93</v>
      </c>
      <c r="C415" s="117" t="s">
        <v>94</v>
      </c>
      <c r="D415" s="116" t="s">
        <v>95</v>
      </c>
      <c r="E415" s="201">
        <v>194</v>
      </c>
      <c r="F415" s="119">
        <v>1.19</v>
      </c>
      <c r="G415" s="120">
        <f>F415*E415</f>
        <v>230.85999999999999</v>
      </c>
      <c r="H415" s="121">
        <f>$H$9*F415</f>
        <v>1.745498324667822</v>
      </c>
      <c r="I415" s="119"/>
      <c r="J415" s="121">
        <f>E415*I415</f>
        <v>0</v>
      </c>
      <c r="K415" s="121">
        <f>$K$9*I415</f>
        <v>0</v>
      </c>
      <c r="L415" s="175">
        <f>(R415*T415+R416*T416+R417*T417+R418*T418+R419*T419+R420*T420+R421*T421+R422*T422+R423*T423)*L$9</f>
        <v>6.3664524000000009</v>
      </c>
      <c r="M415" s="176">
        <f>H415+K415+L415</f>
        <v>8.1119507246678229</v>
      </c>
      <c r="N415" s="124">
        <f>M415*E415</f>
        <v>1573.7184405855576</v>
      </c>
      <c r="O415" s="125">
        <f>E415*L415</f>
        <v>1235.0917656000001</v>
      </c>
      <c r="P415" s="119" t="s">
        <v>77</v>
      </c>
      <c r="Q415" s="127" t="s">
        <v>95</v>
      </c>
      <c r="R415" s="201">
        <v>1</v>
      </c>
      <c r="S415" s="130">
        <f>R415*E415</f>
        <v>194</v>
      </c>
      <c r="T415" s="234">
        <v>5.6</v>
      </c>
    </row>
    <row r="416" spans="1:20" s="229" customFormat="1" ht="14.25" hidden="1" customHeight="1">
      <c r="A416" s="96"/>
      <c r="B416" s="221"/>
      <c r="C416" s="222"/>
      <c r="D416" s="221"/>
      <c r="E416" s="143"/>
      <c r="F416" s="222"/>
      <c r="G416" s="143"/>
      <c r="H416" s="143"/>
      <c r="I416" s="222"/>
      <c r="J416" s="143"/>
      <c r="K416" s="223"/>
      <c r="L416" s="224"/>
      <c r="M416" s="224"/>
      <c r="N416" s="224"/>
      <c r="O416" s="225"/>
      <c r="P416" s="134"/>
      <c r="Q416" s="226"/>
      <c r="R416" s="226"/>
      <c r="S416" s="227">
        <f t="shared" ref="S416:S423" si="25">R416*E$10</f>
        <v>0</v>
      </c>
      <c r="T416" s="235"/>
    </row>
    <row r="417" spans="1:20" s="229" customFormat="1" ht="14.25" hidden="1" customHeight="1">
      <c r="A417" s="96"/>
      <c r="B417" s="221"/>
      <c r="C417" s="222"/>
      <c r="D417" s="221"/>
      <c r="E417" s="143"/>
      <c r="F417" s="222"/>
      <c r="G417" s="143"/>
      <c r="H417" s="143"/>
      <c r="I417" s="222"/>
      <c r="J417" s="143"/>
      <c r="K417" s="223"/>
      <c r="L417" s="224"/>
      <c r="M417" s="224"/>
      <c r="N417" s="224"/>
      <c r="O417" s="225"/>
      <c r="P417" s="134"/>
      <c r="Q417" s="226"/>
      <c r="R417" s="226"/>
      <c r="S417" s="227">
        <f t="shared" si="25"/>
        <v>0</v>
      </c>
      <c r="T417" s="236"/>
    </row>
    <row r="418" spans="1:20" s="229" customFormat="1" ht="14.25" hidden="1" customHeight="1">
      <c r="A418" s="96"/>
      <c r="B418" s="221"/>
      <c r="C418" s="222"/>
      <c r="D418" s="221"/>
      <c r="E418" s="143"/>
      <c r="F418" s="222"/>
      <c r="G418" s="143"/>
      <c r="H418" s="143"/>
      <c r="I418" s="222"/>
      <c r="J418" s="143"/>
      <c r="K418" s="223"/>
      <c r="L418" s="224"/>
      <c r="M418" s="224"/>
      <c r="N418" s="224"/>
      <c r="O418" s="225"/>
      <c r="P418" s="134"/>
      <c r="Q418" s="226"/>
      <c r="R418" s="226"/>
      <c r="S418" s="227">
        <f t="shared" si="25"/>
        <v>0</v>
      </c>
      <c r="T418" s="236"/>
    </row>
    <row r="419" spans="1:20" s="229" customFormat="1" ht="14.25" hidden="1" customHeight="1">
      <c r="A419" s="96"/>
      <c r="B419" s="221"/>
      <c r="C419" s="222"/>
      <c r="D419" s="221"/>
      <c r="E419" s="143"/>
      <c r="F419" s="222"/>
      <c r="G419" s="143"/>
      <c r="H419" s="143"/>
      <c r="I419" s="222"/>
      <c r="J419" s="143"/>
      <c r="K419" s="223"/>
      <c r="L419" s="224"/>
      <c r="M419" s="224"/>
      <c r="N419" s="224"/>
      <c r="O419" s="225"/>
      <c r="P419" s="134"/>
      <c r="Q419" s="226"/>
      <c r="R419" s="226"/>
      <c r="S419" s="227">
        <f t="shared" si="25"/>
        <v>0</v>
      </c>
      <c r="T419" s="236"/>
    </row>
    <row r="420" spans="1:20" s="229" customFormat="1" ht="14.25" hidden="1" customHeight="1">
      <c r="A420" s="96"/>
      <c r="B420" s="221"/>
      <c r="C420" s="222"/>
      <c r="D420" s="221"/>
      <c r="E420" s="143"/>
      <c r="F420" s="222"/>
      <c r="G420" s="143"/>
      <c r="H420" s="143"/>
      <c r="I420" s="222"/>
      <c r="J420" s="143"/>
      <c r="K420" s="223"/>
      <c r="L420" s="224"/>
      <c r="M420" s="224"/>
      <c r="N420" s="224"/>
      <c r="O420" s="225"/>
      <c r="P420" s="134"/>
      <c r="Q420" s="226"/>
      <c r="R420" s="226"/>
      <c r="S420" s="227">
        <f t="shared" si="25"/>
        <v>0</v>
      </c>
      <c r="T420" s="236"/>
    </row>
    <row r="421" spans="1:20" s="229" customFormat="1" ht="14.25" hidden="1" customHeight="1">
      <c r="A421" s="96"/>
      <c r="B421" s="221"/>
      <c r="C421" s="222"/>
      <c r="D421" s="221"/>
      <c r="E421" s="143"/>
      <c r="F421" s="222"/>
      <c r="G421" s="143">
        <f>F421*E421</f>
        <v>0</v>
      </c>
      <c r="H421" s="143"/>
      <c r="I421" s="222"/>
      <c r="J421" s="143">
        <f>I421*E421</f>
        <v>0</v>
      </c>
      <c r="K421" s="223"/>
      <c r="L421" s="224"/>
      <c r="M421" s="224"/>
      <c r="N421" s="224"/>
      <c r="O421" s="225"/>
      <c r="P421" s="134"/>
      <c r="Q421" s="226"/>
      <c r="R421" s="226"/>
      <c r="S421" s="227">
        <f t="shared" si="25"/>
        <v>0</v>
      </c>
      <c r="T421" s="236"/>
    </row>
    <row r="422" spans="1:20" s="229" customFormat="1" ht="14.25" hidden="1" customHeight="1">
      <c r="A422" s="96"/>
      <c r="B422" s="221"/>
      <c r="C422" s="222"/>
      <c r="D422" s="221"/>
      <c r="E422" s="143"/>
      <c r="F422" s="222"/>
      <c r="G422" s="143"/>
      <c r="H422" s="143"/>
      <c r="I422" s="222"/>
      <c r="J422" s="143"/>
      <c r="K422" s="223"/>
      <c r="L422" s="224"/>
      <c r="M422" s="224"/>
      <c r="N422" s="224"/>
      <c r="O422" s="225"/>
      <c r="P422" s="134"/>
      <c r="Q422" s="226"/>
      <c r="R422" s="226"/>
      <c r="S422" s="227">
        <f t="shared" si="25"/>
        <v>0</v>
      </c>
      <c r="T422" s="236"/>
    </row>
    <row r="423" spans="1:20" s="229" customFormat="1" ht="14.25" hidden="1">
      <c r="A423" s="104"/>
      <c r="B423" s="221"/>
      <c r="C423" s="222"/>
      <c r="D423" s="221"/>
      <c r="E423" s="143"/>
      <c r="F423" s="222"/>
      <c r="G423" s="143"/>
      <c r="H423" s="143"/>
      <c r="I423" s="222"/>
      <c r="J423" s="143"/>
      <c r="K423" s="223"/>
      <c r="L423" s="224"/>
      <c r="M423" s="224"/>
      <c r="N423" s="224"/>
      <c r="O423" s="225"/>
      <c r="P423" s="222"/>
      <c r="Q423" s="226"/>
      <c r="R423" s="226"/>
      <c r="S423" s="227">
        <f t="shared" si="25"/>
        <v>0</v>
      </c>
      <c r="T423" s="236"/>
    </row>
    <row r="424" spans="1:20" s="95" customFormat="1" ht="18.75" customHeight="1">
      <c r="A424" s="83">
        <f>A415+1</f>
        <v>47</v>
      </c>
      <c r="B424" s="116" t="s">
        <v>93</v>
      </c>
      <c r="C424" s="117" t="s">
        <v>96</v>
      </c>
      <c r="D424" s="116" t="s">
        <v>95</v>
      </c>
      <c r="E424" s="201">
        <v>82</v>
      </c>
      <c r="F424" s="119">
        <v>1.19</v>
      </c>
      <c r="G424" s="120">
        <f>F424*E424</f>
        <v>97.58</v>
      </c>
      <c r="H424" s="121">
        <f>$H$9*F424</f>
        <v>1.745498324667822</v>
      </c>
      <c r="I424" s="119"/>
      <c r="J424" s="121">
        <f>E424*I424</f>
        <v>0</v>
      </c>
      <c r="K424" s="121">
        <f>$K$9*I424</f>
        <v>0</v>
      </c>
      <c r="L424" s="175">
        <f>(R424*T424+R425*T425+R426*T426+R427*T427+R428*T428+R429*T429+R430*T430+R431*T431+R432*T432)*L$9</f>
        <v>8.8675587000000018</v>
      </c>
      <c r="M424" s="176">
        <f>H424+K424+L424</f>
        <v>10.613057024667825</v>
      </c>
      <c r="N424" s="124">
        <f>M424*E424</f>
        <v>870.27067602276156</v>
      </c>
      <c r="O424" s="125">
        <f>E424*L424</f>
        <v>727.13981340000009</v>
      </c>
      <c r="P424" s="119" t="s">
        <v>77</v>
      </c>
      <c r="Q424" s="127" t="s">
        <v>95</v>
      </c>
      <c r="R424" s="201">
        <v>1</v>
      </c>
      <c r="S424" s="130">
        <f>R424*E424</f>
        <v>82</v>
      </c>
      <c r="T424" s="234">
        <v>7.8</v>
      </c>
    </row>
    <row r="425" spans="1:20" s="229" customFormat="1" ht="14.25" hidden="1" customHeight="1">
      <c r="A425" s="96"/>
      <c r="B425" s="221"/>
      <c r="C425" s="222"/>
      <c r="D425" s="221"/>
      <c r="E425" s="143"/>
      <c r="F425" s="222"/>
      <c r="G425" s="143"/>
      <c r="H425" s="143"/>
      <c r="I425" s="222"/>
      <c r="J425" s="143"/>
      <c r="K425" s="223"/>
      <c r="L425" s="224"/>
      <c r="M425" s="224"/>
      <c r="N425" s="224"/>
      <c r="O425" s="225"/>
      <c r="P425" s="134"/>
      <c r="Q425" s="226"/>
      <c r="R425" s="226"/>
      <c r="S425" s="227">
        <f t="shared" ref="S425:S432" si="26">R425*E$10</f>
        <v>0</v>
      </c>
      <c r="T425" s="235"/>
    </row>
    <row r="426" spans="1:20" s="229" customFormat="1" ht="14.25" hidden="1" customHeight="1">
      <c r="A426" s="96"/>
      <c r="B426" s="221"/>
      <c r="C426" s="222"/>
      <c r="D426" s="221"/>
      <c r="E426" s="143"/>
      <c r="F426" s="222"/>
      <c r="G426" s="143"/>
      <c r="H426" s="143"/>
      <c r="I426" s="222"/>
      <c r="J426" s="143"/>
      <c r="K426" s="223"/>
      <c r="L426" s="224"/>
      <c r="M426" s="224"/>
      <c r="N426" s="224"/>
      <c r="O426" s="225"/>
      <c r="P426" s="134"/>
      <c r="Q426" s="226"/>
      <c r="R426" s="226"/>
      <c r="S426" s="227">
        <f t="shared" si="26"/>
        <v>0</v>
      </c>
      <c r="T426" s="236"/>
    </row>
    <row r="427" spans="1:20" s="229" customFormat="1" ht="14.25" hidden="1" customHeight="1">
      <c r="A427" s="96"/>
      <c r="B427" s="221"/>
      <c r="C427" s="222"/>
      <c r="D427" s="221"/>
      <c r="E427" s="143"/>
      <c r="F427" s="222"/>
      <c r="G427" s="143"/>
      <c r="H427" s="143"/>
      <c r="I427" s="222"/>
      <c r="J427" s="143"/>
      <c r="K427" s="223"/>
      <c r="L427" s="224"/>
      <c r="M427" s="224"/>
      <c r="N427" s="224"/>
      <c r="O427" s="225"/>
      <c r="P427" s="134"/>
      <c r="Q427" s="226"/>
      <c r="R427" s="226"/>
      <c r="S427" s="227">
        <f t="shared" si="26"/>
        <v>0</v>
      </c>
      <c r="T427" s="236"/>
    </row>
    <row r="428" spans="1:20" s="229" customFormat="1" ht="14.25" hidden="1" customHeight="1">
      <c r="A428" s="96"/>
      <c r="B428" s="221"/>
      <c r="C428" s="222"/>
      <c r="D428" s="221"/>
      <c r="E428" s="143"/>
      <c r="F428" s="222"/>
      <c r="G428" s="143"/>
      <c r="H428" s="143"/>
      <c r="I428" s="222"/>
      <c r="J428" s="143"/>
      <c r="K428" s="223"/>
      <c r="L428" s="224"/>
      <c r="M428" s="224"/>
      <c r="N428" s="224"/>
      <c r="O428" s="225"/>
      <c r="P428" s="134"/>
      <c r="Q428" s="226"/>
      <c r="R428" s="226"/>
      <c r="S428" s="227">
        <f t="shared" si="26"/>
        <v>0</v>
      </c>
      <c r="T428" s="236"/>
    </row>
    <row r="429" spans="1:20" s="229" customFormat="1" ht="14.25" hidden="1" customHeight="1">
      <c r="A429" s="96"/>
      <c r="B429" s="221"/>
      <c r="C429" s="222"/>
      <c r="D429" s="221"/>
      <c r="E429" s="143"/>
      <c r="F429" s="222"/>
      <c r="G429" s="143"/>
      <c r="H429" s="143"/>
      <c r="I429" s="222"/>
      <c r="J429" s="143"/>
      <c r="K429" s="223"/>
      <c r="L429" s="224"/>
      <c r="M429" s="224"/>
      <c r="N429" s="224"/>
      <c r="O429" s="225"/>
      <c r="P429" s="134"/>
      <c r="Q429" s="226"/>
      <c r="R429" s="226"/>
      <c r="S429" s="227">
        <f t="shared" si="26"/>
        <v>0</v>
      </c>
      <c r="T429" s="236"/>
    </row>
    <row r="430" spans="1:20" s="229" customFormat="1" ht="14.25" hidden="1" customHeight="1">
      <c r="A430" s="96"/>
      <c r="B430" s="221"/>
      <c r="C430" s="222"/>
      <c r="D430" s="221"/>
      <c r="E430" s="143"/>
      <c r="F430" s="222"/>
      <c r="G430" s="143">
        <f>F430*E430</f>
        <v>0</v>
      </c>
      <c r="H430" s="143"/>
      <c r="I430" s="222"/>
      <c r="J430" s="143">
        <f>I430*E430</f>
        <v>0</v>
      </c>
      <c r="K430" s="223"/>
      <c r="L430" s="224"/>
      <c r="M430" s="224"/>
      <c r="N430" s="224"/>
      <c r="O430" s="225"/>
      <c r="P430" s="134"/>
      <c r="Q430" s="226"/>
      <c r="R430" s="226"/>
      <c r="S430" s="227">
        <f t="shared" si="26"/>
        <v>0</v>
      </c>
      <c r="T430" s="236"/>
    </row>
    <row r="431" spans="1:20" s="229" customFormat="1" ht="14.25" hidden="1" customHeight="1">
      <c r="A431" s="96"/>
      <c r="B431" s="221"/>
      <c r="C431" s="222"/>
      <c r="D431" s="221"/>
      <c r="E431" s="143"/>
      <c r="F431" s="222"/>
      <c r="G431" s="143"/>
      <c r="H431" s="143"/>
      <c r="I431" s="222"/>
      <c r="J431" s="143"/>
      <c r="K431" s="223"/>
      <c r="L431" s="224"/>
      <c r="M431" s="224"/>
      <c r="N431" s="224"/>
      <c r="O431" s="225"/>
      <c r="P431" s="134"/>
      <c r="Q431" s="226"/>
      <c r="R431" s="226"/>
      <c r="S431" s="227">
        <f t="shared" si="26"/>
        <v>0</v>
      </c>
      <c r="T431" s="236"/>
    </row>
    <row r="432" spans="1:20" s="229" customFormat="1" ht="14.25" hidden="1">
      <c r="A432" s="104"/>
      <c r="B432" s="221"/>
      <c r="C432" s="222"/>
      <c r="D432" s="221"/>
      <c r="E432" s="143"/>
      <c r="F432" s="222"/>
      <c r="G432" s="143"/>
      <c r="H432" s="143"/>
      <c r="I432" s="222"/>
      <c r="J432" s="143"/>
      <c r="K432" s="223"/>
      <c r="L432" s="224"/>
      <c r="M432" s="224"/>
      <c r="N432" s="224"/>
      <c r="O432" s="225"/>
      <c r="P432" s="222"/>
      <c r="Q432" s="226"/>
      <c r="R432" s="226"/>
      <c r="S432" s="227">
        <f t="shared" si="26"/>
        <v>0</v>
      </c>
      <c r="T432" s="236"/>
    </row>
    <row r="433" spans="1:20" s="95" customFormat="1" ht="18.75" customHeight="1">
      <c r="A433" s="83">
        <f>A424+1</f>
        <v>48</v>
      </c>
      <c r="B433" s="116" t="s">
        <v>93</v>
      </c>
      <c r="C433" s="117" t="s">
        <v>97</v>
      </c>
      <c r="D433" s="116" t="s">
        <v>95</v>
      </c>
      <c r="E433" s="201">
        <v>8</v>
      </c>
      <c r="F433" s="119">
        <v>1.19</v>
      </c>
      <c r="G433" s="120">
        <f>F433*E433</f>
        <v>9.52</v>
      </c>
      <c r="H433" s="121">
        <f>$H$9*F433</f>
        <v>1.745498324667822</v>
      </c>
      <c r="I433" s="119"/>
      <c r="J433" s="121">
        <f>E433*I433</f>
        <v>0</v>
      </c>
      <c r="K433" s="121">
        <f>$K$9*I433</f>
        <v>0</v>
      </c>
      <c r="L433" s="175">
        <f>(R433*T433+R434*T434+R435*T435+R436*T436+R437*T437+R438*T438+R439*T439+R440*T440+R441*T441)*L$9</f>
        <v>9.7770519000000018</v>
      </c>
      <c r="M433" s="176">
        <f>H433+K433+L433</f>
        <v>11.522550224667825</v>
      </c>
      <c r="N433" s="124">
        <f>M433*E433</f>
        <v>92.180401797342597</v>
      </c>
      <c r="O433" s="125">
        <f>E433*L433</f>
        <v>78.216415200000014</v>
      </c>
      <c r="P433" s="119" t="s">
        <v>77</v>
      </c>
      <c r="Q433" s="127" t="s">
        <v>95</v>
      </c>
      <c r="R433" s="201">
        <v>1</v>
      </c>
      <c r="S433" s="130">
        <f>R433*E433</f>
        <v>8</v>
      </c>
      <c r="T433" s="234">
        <v>8.6</v>
      </c>
    </row>
    <row r="434" spans="1:20" s="229" customFormat="1" ht="14.25" hidden="1" customHeight="1">
      <c r="A434" s="96"/>
      <c r="B434" s="221"/>
      <c r="C434" s="222"/>
      <c r="D434" s="221"/>
      <c r="E434" s="143"/>
      <c r="F434" s="222"/>
      <c r="G434" s="143"/>
      <c r="H434" s="143"/>
      <c r="I434" s="222"/>
      <c r="J434" s="143"/>
      <c r="K434" s="223"/>
      <c r="L434" s="224"/>
      <c r="M434" s="224"/>
      <c r="N434" s="224"/>
      <c r="O434" s="225"/>
      <c r="P434" s="134"/>
      <c r="Q434" s="226"/>
      <c r="R434" s="226"/>
      <c r="S434" s="227">
        <f t="shared" ref="S434:S441" si="27">R434*E$10</f>
        <v>0</v>
      </c>
      <c r="T434" s="228"/>
    </row>
    <row r="435" spans="1:20" s="229" customFormat="1" ht="14.25" hidden="1" customHeight="1">
      <c r="A435" s="96"/>
      <c r="B435" s="221"/>
      <c r="C435" s="222"/>
      <c r="D435" s="221"/>
      <c r="E435" s="143"/>
      <c r="F435" s="222"/>
      <c r="G435" s="143"/>
      <c r="H435" s="143"/>
      <c r="I435" s="222"/>
      <c r="J435" s="143"/>
      <c r="K435" s="223"/>
      <c r="L435" s="224"/>
      <c r="M435" s="224"/>
      <c r="N435" s="224"/>
      <c r="O435" s="225"/>
      <c r="P435" s="134"/>
      <c r="Q435" s="226"/>
      <c r="R435" s="226"/>
      <c r="S435" s="227">
        <f t="shared" si="27"/>
        <v>0</v>
      </c>
      <c r="T435" s="230"/>
    </row>
    <row r="436" spans="1:20" s="229" customFormat="1" ht="14.25" hidden="1" customHeight="1">
      <c r="A436" s="96"/>
      <c r="B436" s="221"/>
      <c r="C436" s="222"/>
      <c r="D436" s="221"/>
      <c r="E436" s="143"/>
      <c r="F436" s="222"/>
      <c r="G436" s="143"/>
      <c r="H436" s="143"/>
      <c r="I436" s="222"/>
      <c r="J436" s="143"/>
      <c r="K436" s="223"/>
      <c r="L436" s="224"/>
      <c r="M436" s="224"/>
      <c r="N436" s="224"/>
      <c r="O436" s="225"/>
      <c r="P436" s="134"/>
      <c r="Q436" s="226"/>
      <c r="R436" s="226"/>
      <c r="S436" s="227">
        <f t="shared" si="27"/>
        <v>0</v>
      </c>
      <c r="T436" s="230"/>
    </row>
    <row r="437" spans="1:20" s="229" customFormat="1" ht="14.25" hidden="1" customHeight="1">
      <c r="A437" s="96"/>
      <c r="B437" s="221"/>
      <c r="C437" s="222"/>
      <c r="D437" s="221"/>
      <c r="E437" s="143"/>
      <c r="F437" s="222"/>
      <c r="G437" s="143"/>
      <c r="H437" s="143"/>
      <c r="I437" s="222"/>
      <c r="J437" s="143"/>
      <c r="K437" s="223"/>
      <c r="L437" s="224"/>
      <c r="M437" s="224"/>
      <c r="N437" s="224"/>
      <c r="O437" s="225"/>
      <c r="P437" s="134"/>
      <c r="Q437" s="226"/>
      <c r="R437" s="226"/>
      <c r="S437" s="227">
        <f t="shared" si="27"/>
        <v>0</v>
      </c>
      <c r="T437" s="230"/>
    </row>
    <row r="438" spans="1:20" s="229" customFormat="1" ht="14.25" hidden="1" customHeight="1">
      <c r="A438" s="96"/>
      <c r="B438" s="221"/>
      <c r="C438" s="222"/>
      <c r="D438" s="221"/>
      <c r="E438" s="143"/>
      <c r="F438" s="222"/>
      <c r="G438" s="143"/>
      <c r="H438" s="143"/>
      <c r="I438" s="222"/>
      <c r="J438" s="143"/>
      <c r="K438" s="223"/>
      <c r="L438" s="224"/>
      <c r="M438" s="224"/>
      <c r="N438" s="224"/>
      <c r="O438" s="225"/>
      <c r="P438" s="134"/>
      <c r="Q438" s="226"/>
      <c r="R438" s="226"/>
      <c r="S438" s="227">
        <f t="shared" si="27"/>
        <v>0</v>
      </c>
      <c r="T438" s="230"/>
    </row>
    <row r="439" spans="1:20" s="229" customFormat="1" ht="14.25" hidden="1" customHeight="1">
      <c r="A439" s="96"/>
      <c r="B439" s="221"/>
      <c r="C439" s="222"/>
      <c r="D439" s="221"/>
      <c r="E439" s="143"/>
      <c r="F439" s="222"/>
      <c r="G439" s="143">
        <f>F439*E439</f>
        <v>0</v>
      </c>
      <c r="H439" s="143"/>
      <c r="I439" s="222"/>
      <c r="J439" s="143">
        <f>I439*E439</f>
        <v>0</v>
      </c>
      <c r="K439" s="223"/>
      <c r="L439" s="224"/>
      <c r="M439" s="224"/>
      <c r="N439" s="224"/>
      <c r="O439" s="225"/>
      <c r="P439" s="134"/>
      <c r="Q439" s="226"/>
      <c r="R439" s="226"/>
      <c r="S439" s="227">
        <f t="shared" si="27"/>
        <v>0</v>
      </c>
      <c r="T439" s="230"/>
    </row>
    <row r="440" spans="1:20" s="229" customFormat="1" ht="14.25" hidden="1" customHeight="1">
      <c r="A440" s="96"/>
      <c r="B440" s="221"/>
      <c r="C440" s="222"/>
      <c r="D440" s="221"/>
      <c r="E440" s="143"/>
      <c r="F440" s="222"/>
      <c r="G440" s="143"/>
      <c r="H440" s="143"/>
      <c r="I440" s="222"/>
      <c r="J440" s="143"/>
      <c r="K440" s="223"/>
      <c r="L440" s="224"/>
      <c r="M440" s="224"/>
      <c r="N440" s="224"/>
      <c r="O440" s="225"/>
      <c r="P440" s="134"/>
      <c r="Q440" s="226"/>
      <c r="R440" s="226"/>
      <c r="S440" s="227">
        <f t="shared" si="27"/>
        <v>0</v>
      </c>
      <c r="T440" s="230"/>
    </row>
    <row r="441" spans="1:20" s="229" customFormat="1" ht="14.25" hidden="1">
      <c r="A441" s="104"/>
      <c r="B441" s="221"/>
      <c r="C441" s="222"/>
      <c r="D441" s="221"/>
      <c r="E441" s="143"/>
      <c r="F441" s="222"/>
      <c r="G441" s="143"/>
      <c r="H441" s="143"/>
      <c r="I441" s="222"/>
      <c r="J441" s="143"/>
      <c r="K441" s="223"/>
      <c r="L441" s="224"/>
      <c r="M441" s="224"/>
      <c r="N441" s="224"/>
      <c r="O441" s="225"/>
      <c r="P441" s="222"/>
      <c r="Q441" s="226"/>
      <c r="R441" s="226"/>
      <c r="S441" s="227">
        <f t="shared" si="27"/>
        <v>0</v>
      </c>
      <c r="T441" s="230"/>
    </row>
    <row r="442" spans="1:20" s="229" customFormat="1" ht="27.75" customHeight="1">
      <c r="A442" s="83">
        <f>A433+1</f>
        <v>49</v>
      </c>
      <c r="B442" s="209" t="s">
        <v>98</v>
      </c>
      <c r="C442" s="237" t="s">
        <v>99</v>
      </c>
      <c r="D442" s="238" t="s">
        <v>95</v>
      </c>
      <c r="E442" s="210">
        <v>155</v>
      </c>
      <c r="F442" s="210">
        <v>0.21099999999999999</v>
      </c>
      <c r="G442" s="210">
        <f>F442*E442</f>
        <v>32.704999999999998</v>
      </c>
      <c r="H442" s="215">
        <f>F442*$H$9</f>
        <v>0.30949592143269788</v>
      </c>
      <c r="I442" s="210">
        <v>0</v>
      </c>
      <c r="J442" s="210">
        <f>I442*E442</f>
        <v>0</v>
      </c>
      <c r="K442" s="210">
        <f>$K$9*I442</f>
        <v>0</v>
      </c>
      <c r="L442" s="215">
        <f>(R442*T442+R443*T443+R444*T444+R445*T445+R446*T446+R447*T447+R448*T448+R449*T449+R450*T450)*L$9</f>
        <v>2.9558529000000009</v>
      </c>
      <c r="M442" s="215">
        <f>H442+K442+L442</f>
        <v>3.2653488214326987</v>
      </c>
      <c r="N442" s="215">
        <f>M442*E442</f>
        <v>506.12906732206829</v>
      </c>
      <c r="O442" s="239">
        <f>E442*L442</f>
        <v>458.15719950000016</v>
      </c>
      <c r="P442" s="210" t="s">
        <v>100</v>
      </c>
      <c r="Q442" s="211" t="s">
        <v>95</v>
      </c>
      <c r="R442" s="219">
        <v>1</v>
      </c>
      <c r="S442" s="219">
        <f>R442*E442</f>
        <v>155</v>
      </c>
      <c r="T442" s="240">
        <v>2.6</v>
      </c>
    </row>
    <row r="443" spans="1:20" s="229" customFormat="1" ht="14.25" hidden="1" customHeight="1">
      <c r="A443" s="96"/>
      <c r="B443" s="221"/>
      <c r="C443" s="222"/>
      <c r="D443" s="221"/>
      <c r="E443" s="143"/>
      <c r="F443" s="222"/>
      <c r="G443" s="143"/>
      <c r="H443" s="224"/>
      <c r="I443" s="222"/>
      <c r="J443" s="143"/>
      <c r="K443" s="223"/>
      <c r="L443" s="224"/>
      <c r="M443" s="224"/>
      <c r="N443" s="224"/>
      <c r="O443" s="225"/>
      <c r="P443" s="134"/>
      <c r="Q443" s="226"/>
      <c r="R443" s="226"/>
      <c r="S443" s="227">
        <f t="shared" ref="S443:S450" si="28">R443*E$10</f>
        <v>0</v>
      </c>
      <c r="T443" s="228"/>
    </row>
    <row r="444" spans="1:20" s="229" customFormat="1" ht="14.25" hidden="1" customHeight="1">
      <c r="A444" s="96"/>
      <c r="B444" s="221"/>
      <c r="C444" s="222"/>
      <c r="D444" s="221"/>
      <c r="E444" s="143"/>
      <c r="F444" s="222"/>
      <c r="G444" s="143"/>
      <c r="H444" s="224"/>
      <c r="I444" s="222"/>
      <c r="J444" s="143"/>
      <c r="K444" s="223"/>
      <c r="L444" s="224"/>
      <c r="M444" s="224"/>
      <c r="N444" s="224"/>
      <c r="O444" s="225"/>
      <c r="P444" s="134"/>
      <c r="Q444" s="226"/>
      <c r="R444" s="226"/>
      <c r="S444" s="227">
        <f t="shared" si="28"/>
        <v>0</v>
      </c>
      <c r="T444" s="230"/>
    </row>
    <row r="445" spans="1:20" s="229" customFormat="1" ht="14.25" hidden="1" customHeight="1">
      <c r="A445" s="96"/>
      <c r="B445" s="221"/>
      <c r="C445" s="222"/>
      <c r="D445" s="221"/>
      <c r="E445" s="143"/>
      <c r="F445" s="222"/>
      <c r="G445" s="143"/>
      <c r="H445" s="224"/>
      <c r="I445" s="222"/>
      <c r="J445" s="143"/>
      <c r="K445" s="223"/>
      <c r="L445" s="224"/>
      <c r="M445" s="224"/>
      <c r="N445" s="224"/>
      <c r="O445" s="225"/>
      <c r="P445" s="134"/>
      <c r="Q445" s="226"/>
      <c r="R445" s="226"/>
      <c r="S445" s="227">
        <f t="shared" si="28"/>
        <v>0</v>
      </c>
      <c r="T445" s="230"/>
    </row>
    <row r="446" spans="1:20" s="229" customFormat="1" ht="14.25" hidden="1" customHeight="1">
      <c r="A446" s="96"/>
      <c r="B446" s="221"/>
      <c r="C446" s="222"/>
      <c r="D446" s="221"/>
      <c r="E446" s="143"/>
      <c r="F446" s="222"/>
      <c r="G446" s="143"/>
      <c r="H446" s="224"/>
      <c r="I446" s="222"/>
      <c r="J446" s="143"/>
      <c r="K446" s="223"/>
      <c r="L446" s="224"/>
      <c r="M446" s="224"/>
      <c r="N446" s="224"/>
      <c r="O446" s="225"/>
      <c r="P446" s="134"/>
      <c r="Q446" s="226"/>
      <c r="R446" s="226"/>
      <c r="S446" s="227">
        <f t="shared" si="28"/>
        <v>0</v>
      </c>
      <c r="T446" s="230"/>
    </row>
    <row r="447" spans="1:20" s="229" customFormat="1" ht="14.25" hidden="1" customHeight="1">
      <c r="A447" s="96"/>
      <c r="B447" s="221"/>
      <c r="C447" s="222"/>
      <c r="D447" s="221"/>
      <c r="E447" s="143"/>
      <c r="F447" s="222"/>
      <c r="G447" s="143"/>
      <c r="H447" s="224"/>
      <c r="I447" s="222"/>
      <c r="J447" s="143"/>
      <c r="K447" s="223"/>
      <c r="L447" s="224"/>
      <c r="M447" s="224"/>
      <c r="N447" s="224"/>
      <c r="O447" s="225"/>
      <c r="P447" s="134"/>
      <c r="Q447" s="226"/>
      <c r="R447" s="226"/>
      <c r="S447" s="227">
        <f t="shared" si="28"/>
        <v>0</v>
      </c>
      <c r="T447" s="230"/>
    </row>
    <row r="448" spans="1:20" s="229" customFormat="1" ht="14.25" hidden="1" customHeight="1">
      <c r="A448" s="96"/>
      <c r="B448" s="221"/>
      <c r="C448" s="222"/>
      <c r="D448" s="221"/>
      <c r="E448" s="143"/>
      <c r="F448" s="222"/>
      <c r="G448" s="143">
        <f>F448*E448</f>
        <v>0</v>
      </c>
      <c r="H448" s="224"/>
      <c r="I448" s="222"/>
      <c r="J448" s="143">
        <f>I448*E448</f>
        <v>0</v>
      </c>
      <c r="K448" s="223"/>
      <c r="L448" s="224"/>
      <c r="M448" s="224"/>
      <c r="N448" s="224"/>
      <c r="O448" s="225"/>
      <c r="P448" s="134"/>
      <c r="Q448" s="226"/>
      <c r="R448" s="226"/>
      <c r="S448" s="227">
        <f t="shared" si="28"/>
        <v>0</v>
      </c>
      <c r="T448" s="230"/>
    </row>
    <row r="449" spans="1:20" s="229" customFormat="1" ht="14.25" hidden="1" customHeight="1">
      <c r="A449" s="96"/>
      <c r="B449" s="221"/>
      <c r="C449" s="222"/>
      <c r="D449" s="221"/>
      <c r="E449" s="143"/>
      <c r="F449" s="222"/>
      <c r="G449" s="143"/>
      <c r="H449" s="224"/>
      <c r="I449" s="222"/>
      <c r="J449" s="143"/>
      <c r="K449" s="223"/>
      <c r="L449" s="224"/>
      <c r="M449" s="224"/>
      <c r="N449" s="224"/>
      <c r="O449" s="225"/>
      <c r="P449" s="134"/>
      <c r="Q449" s="226"/>
      <c r="R449" s="226"/>
      <c r="S449" s="227">
        <f t="shared" si="28"/>
        <v>0</v>
      </c>
      <c r="T449" s="230"/>
    </row>
    <row r="450" spans="1:20" s="229" customFormat="1" ht="14.25" hidden="1">
      <c r="A450" s="104"/>
      <c r="B450" s="221"/>
      <c r="C450" s="222"/>
      <c r="D450" s="221"/>
      <c r="E450" s="143"/>
      <c r="F450" s="222"/>
      <c r="G450" s="143"/>
      <c r="H450" s="224"/>
      <c r="I450" s="222"/>
      <c r="J450" s="143"/>
      <c r="K450" s="223"/>
      <c r="L450" s="224"/>
      <c r="M450" s="224"/>
      <c r="N450" s="224"/>
      <c r="O450" s="225"/>
      <c r="P450" s="222"/>
      <c r="Q450" s="226"/>
      <c r="R450" s="226"/>
      <c r="S450" s="227">
        <f t="shared" si="28"/>
        <v>0</v>
      </c>
      <c r="T450" s="230"/>
    </row>
    <row r="451" spans="1:20" ht="17.25" customHeight="1">
      <c r="A451" s="83">
        <f>A442+1</f>
        <v>50</v>
      </c>
      <c r="B451" s="241" t="s">
        <v>101</v>
      </c>
      <c r="C451" s="210" t="s">
        <v>102</v>
      </c>
      <c r="D451" s="242" t="s">
        <v>103</v>
      </c>
      <c r="E451" s="243">
        <v>120</v>
      </c>
      <c r="F451" s="244">
        <v>9.8000000000000004E-2</v>
      </c>
      <c r="G451" s="245">
        <f>F451*E451</f>
        <v>11.76</v>
      </c>
      <c r="H451" s="214">
        <f>F451*$H$9</f>
        <v>0.14374692085499713</v>
      </c>
      <c r="I451" s="246">
        <v>0</v>
      </c>
      <c r="J451" s="245">
        <f>I451*E451</f>
        <v>0</v>
      </c>
      <c r="K451" s="214">
        <f>$K$9*I451</f>
        <v>0</v>
      </c>
      <c r="L451" s="215">
        <f>(R451*T451+R452*T452+R453*T453+R454*T454+R455*T455+R456*T456+R457*T457+R458*T458+R459*T459)*L$9</f>
        <v>0.45474660000000011</v>
      </c>
      <c r="M451" s="214">
        <f>H451+K451+L451</f>
        <v>0.5984935208549973</v>
      </c>
      <c r="N451" s="214">
        <f>M451*E451</f>
        <v>71.819222502599672</v>
      </c>
      <c r="O451" s="216">
        <f>E451*L451</f>
        <v>54.569592000000014</v>
      </c>
      <c r="P451" s="247" t="s">
        <v>104</v>
      </c>
      <c r="Q451" s="211" t="s">
        <v>103</v>
      </c>
      <c r="R451" s="248">
        <v>1</v>
      </c>
      <c r="S451" s="233">
        <f>R451*E451</f>
        <v>120</v>
      </c>
      <c r="T451" s="249">
        <v>0.4</v>
      </c>
    </row>
    <row r="452" spans="1:20" s="229" customFormat="1" ht="14.25" hidden="1" customHeight="1">
      <c r="A452" s="96"/>
      <c r="B452" s="221"/>
      <c r="C452" s="222"/>
      <c r="D452" s="221"/>
      <c r="E452" s="143"/>
      <c r="F452" s="222"/>
      <c r="G452" s="143"/>
      <c r="H452" s="224"/>
      <c r="I452" s="222"/>
      <c r="J452" s="143"/>
      <c r="K452" s="223"/>
      <c r="L452" s="224"/>
      <c r="M452" s="224"/>
      <c r="N452" s="224"/>
      <c r="O452" s="225"/>
      <c r="P452" s="134"/>
      <c r="Q452" s="226"/>
      <c r="R452" s="226"/>
      <c r="S452" s="227">
        <f t="shared" ref="S452:S459" si="29">R452*E$10</f>
        <v>0</v>
      </c>
      <c r="T452" s="228"/>
    </row>
    <row r="453" spans="1:20" s="229" customFormat="1" ht="14.25" hidden="1" customHeight="1">
      <c r="A453" s="96"/>
      <c r="B453" s="221"/>
      <c r="C453" s="222"/>
      <c r="D453" s="221"/>
      <c r="E453" s="143"/>
      <c r="F453" s="222"/>
      <c r="G453" s="143"/>
      <c r="H453" s="224"/>
      <c r="I453" s="222"/>
      <c r="J453" s="143"/>
      <c r="K453" s="223"/>
      <c r="L453" s="224"/>
      <c r="M453" s="224"/>
      <c r="N453" s="224"/>
      <c r="O453" s="225"/>
      <c r="P453" s="134"/>
      <c r="Q453" s="226"/>
      <c r="R453" s="226"/>
      <c r="S453" s="227">
        <f t="shared" si="29"/>
        <v>0</v>
      </c>
      <c r="T453" s="230"/>
    </row>
    <row r="454" spans="1:20" s="229" customFormat="1" ht="14.25" hidden="1" customHeight="1">
      <c r="A454" s="96"/>
      <c r="B454" s="221"/>
      <c r="C454" s="222"/>
      <c r="D454" s="221"/>
      <c r="E454" s="143"/>
      <c r="F454" s="222"/>
      <c r="G454" s="143"/>
      <c r="H454" s="224"/>
      <c r="I454" s="222"/>
      <c r="J454" s="143"/>
      <c r="K454" s="223"/>
      <c r="L454" s="224"/>
      <c r="M454" s="224"/>
      <c r="N454" s="224"/>
      <c r="O454" s="225"/>
      <c r="P454" s="134"/>
      <c r="Q454" s="226"/>
      <c r="R454" s="226"/>
      <c r="S454" s="227">
        <f t="shared" si="29"/>
        <v>0</v>
      </c>
      <c r="T454" s="230"/>
    </row>
    <row r="455" spans="1:20" s="229" customFormat="1" ht="14.25" hidden="1" customHeight="1">
      <c r="A455" s="96"/>
      <c r="B455" s="221"/>
      <c r="C455" s="222"/>
      <c r="D455" s="221"/>
      <c r="E455" s="143"/>
      <c r="F455" s="222"/>
      <c r="G455" s="143"/>
      <c r="H455" s="224"/>
      <c r="I455" s="222"/>
      <c r="J455" s="143"/>
      <c r="K455" s="223"/>
      <c r="L455" s="224"/>
      <c r="M455" s="224"/>
      <c r="N455" s="224"/>
      <c r="O455" s="225"/>
      <c r="P455" s="134"/>
      <c r="Q455" s="226"/>
      <c r="R455" s="226"/>
      <c r="S455" s="227">
        <f t="shared" si="29"/>
        <v>0</v>
      </c>
      <c r="T455" s="230"/>
    </row>
    <row r="456" spans="1:20" s="229" customFormat="1" ht="14.25" hidden="1" customHeight="1">
      <c r="A456" s="96"/>
      <c r="B456" s="221"/>
      <c r="C456" s="222"/>
      <c r="D456" s="221"/>
      <c r="E456" s="143"/>
      <c r="F456" s="222"/>
      <c r="G456" s="143"/>
      <c r="H456" s="224"/>
      <c r="I456" s="222"/>
      <c r="J456" s="143"/>
      <c r="K456" s="223"/>
      <c r="L456" s="224"/>
      <c r="M456" s="224"/>
      <c r="N456" s="224"/>
      <c r="O456" s="225"/>
      <c r="P456" s="134"/>
      <c r="Q456" s="226"/>
      <c r="R456" s="226"/>
      <c r="S456" s="227">
        <f t="shared" si="29"/>
        <v>0</v>
      </c>
      <c r="T456" s="230"/>
    </row>
    <row r="457" spans="1:20" s="229" customFormat="1" ht="14.25" hidden="1" customHeight="1">
      <c r="A457" s="96"/>
      <c r="B457" s="221"/>
      <c r="C457" s="222"/>
      <c r="D457" s="221"/>
      <c r="E457" s="143"/>
      <c r="F457" s="222"/>
      <c r="G457" s="143">
        <f>F457*E457</f>
        <v>0</v>
      </c>
      <c r="H457" s="224"/>
      <c r="I457" s="222"/>
      <c r="J457" s="143">
        <f>I457*E457</f>
        <v>0</v>
      </c>
      <c r="K457" s="223"/>
      <c r="L457" s="224"/>
      <c r="M457" s="224"/>
      <c r="N457" s="224"/>
      <c r="O457" s="225"/>
      <c r="P457" s="134"/>
      <c r="Q457" s="226"/>
      <c r="R457" s="226"/>
      <c r="S457" s="227">
        <f t="shared" si="29"/>
        <v>0</v>
      </c>
      <c r="T457" s="230"/>
    </row>
    <row r="458" spans="1:20" s="229" customFormat="1" ht="14.25" hidden="1" customHeight="1">
      <c r="A458" s="96"/>
      <c r="B458" s="221"/>
      <c r="C458" s="222"/>
      <c r="D458" s="221"/>
      <c r="E458" s="143"/>
      <c r="F458" s="222"/>
      <c r="G458" s="143"/>
      <c r="H458" s="224"/>
      <c r="I458" s="222"/>
      <c r="J458" s="143"/>
      <c r="K458" s="223"/>
      <c r="L458" s="224"/>
      <c r="M458" s="224"/>
      <c r="N458" s="224"/>
      <c r="O458" s="225"/>
      <c r="P458" s="134"/>
      <c r="Q458" s="226"/>
      <c r="R458" s="226"/>
      <c r="S458" s="227">
        <f t="shared" si="29"/>
        <v>0</v>
      </c>
      <c r="T458" s="230"/>
    </row>
    <row r="459" spans="1:20" s="229" customFormat="1" ht="14.25" hidden="1">
      <c r="A459" s="104"/>
      <c r="B459" s="221"/>
      <c r="C459" s="222"/>
      <c r="D459" s="221"/>
      <c r="E459" s="143"/>
      <c r="F459" s="222"/>
      <c r="G459" s="143"/>
      <c r="H459" s="224"/>
      <c r="I459" s="222"/>
      <c r="J459" s="143"/>
      <c r="K459" s="223"/>
      <c r="L459" s="224"/>
      <c r="M459" s="224"/>
      <c r="N459" s="224"/>
      <c r="O459" s="225"/>
      <c r="P459" s="222"/>
      <c r="Q459" s="226"/>
      <c r="R459" s="226"/>
      <c r="S459" s="227">
        <f t="shared" si="29"/>
        <v>0</v>
      </c>
      <c r="T459" s="230"/>
    </row>
    <row r="460" spans="1:20" s="95" customFormat="1" ht="27" customHeight="1">
      <c r="A460" s="83">
        <f>A451+1</f>
        <v>51</v>
      </c>
      <c r="B460" s="250" t="s">
        <v>105</v>
      </c>
      <c r="C460" s="251" t="s">
        <v>106</v>
      </c>
      <c r="D460" s="250" t="s">
        <v>76</v>
      </c>
      <c r="E460" s="252">
        <v>10.5</v>
      </c>
      <c r="F460" s="253">
        <v>1</v>
      </c>
      <c r="G460" s="254">
        <f>F460*E460</f>
        <v>10.5</v>
      </c>
      <c r="H460" s="255">
        <f>F460*$H$9</f>
        <v>1.4668053148469093</v>
      </c>
      <c r="I460" s="253">
        <v>0</v>
      </c>
      <c r="J460" s="255">
        <f>I460*E460</f>
        <v>0</v>
      </c>
      <c r="K460" s="255">
        <f>$K$9*I460</f>
        <v>0</v>
      </c>
      <c r="L460" s="256">
        <f>(R460*T460+R461*T461+R462*T462+R463*T463+R464*T464+R465*T465+R466*T466+R467*T467+R468*T468)*L$9</f>
        <v>2.5011063000000009</v>
      </c>
      <c r="M460" s="257">
        <f>H460+K460+L460</f>
        <v>3.9679116148469102</v>
      </c>
      <c r="N460" s="258">
        <f>M460*E460</f>
        <v>41.663071955892555</v>
      </c>
      <c r="O460" s="259">
        <f>E460*L460</f>
        <v>26.261616150000009</v>
      </c>
      <c r="P460" s="251" t="s">
        <v>107</v>
      </c>
      <c r="Q460" s="260" t="s">
        <v>76</v>
      </c>
      <c r="R460" s="252">
        <v>1</v>
      </c>
      <c r="S460" s="261">
        <f>R460*E460</f>
        <v>10.5</v>
      </c>
      <c r="T460" s="261">
        <v>2.2000000000000002</v>
      </c>
    </row>
    <row r="461" spans="1:20" s="229" customFormat="1" ht="14.25" hidden="1" customHeight="1">
      <c r="A461" s="96"/>
      <c r="B461" s="221"/>
      <c r="C461" s="222"/>
      <c r="D461" s="221"/>
      <c r="E461" s="143"/>
      <c r="F461" s="222"/>
      <c r="G461" s="143"/>
      <c r="H461" s="224"/>
      <c r="I461" s="222"/>
      <c r="J461" s="143"/>
      <c r="K461" s="223"/>
      <c r="L461" s="224"/>
      <c r="M461" s="224"/>
      <c r="N461" s="224"/>
      <c r="O461" s="225"/>
      <c r="P461" s="134"/>
      <c r="Q461" s="226"/>
      <c r="R461" s="226"/>
      <c r="S461" s="227">
        <f t="shared" ref="S461:S468" si="30">R461*E$10</f>
        <v>0</v>
      </c>
      <c r="T461" s="228"/>
    </row>
    <row r="462" spans="1:20" s="229" customFormat="1" ht="14.25" hidden="1" customHeight="1">
      <c r="A462" s="96"/>
      <c r="B462" s="221"/>
      <c r="C462" s="222"/>
      <c r="D462" s="221"/>
      <c r="E462" s="143"/>
      <c r="F462" s="222"/>
      <c r="G462" s="143"/>
      <c r="H462" s="224"/>
      <c r="I462" s="222"/>
      <c r="J462" s="143"/>
      <c r="K462" s="223"/>
      <c r="L462" s="224"/>
      <c r="M462" s="224"/>
      <c r="N462" s="224"/>
      <c r="O462" s="225"/>
      <c r="P462" s="134"/>
      <c r="Q462" s="226"/>
      <c r="R462" s="226"/>
      <c r="S462" s="227">
        <f t="shared" si="30"/>
        <v>0</v>
      </c>
      <c r="T462" s="230"/>
    </row>
    <row r="463" spans="1:20" s="229" customFormat="1" ht="14.25" hidden="1" customHeight="1">
      <c r="A463" s="96"/>
      <c r="B463" s="221"/>
      <c r="C463" s="222"/>
      <c r="D463" s="221"/>
      <c r="E463" s="143"/>
      <c r="F463" s="222"/>
      <c r="G463" s="143"/>
      <c r="H463" s="224"/>
      <c r="I463" s="222"/>
      <c r="J463" s="143"/>
      <c r="K463" s="223"/>
      <c r="L463" s="224"/>
      <c r="M463" s="224"/>
      <c r="N463" s="224"/>
      <c r="O463" s="225"/>
      <c r="P463" s="134"/>
      <c r="Q463" s="226"/>
      <c r="R463" s="226"/>
      <c r="S463" s="227">
        <f t="shared" si="30"/>
        <v>0</v>
      </c>
      <c r="T463" s="230"/>
    </row>
    <row r="464" spans="1:20" s="229" customFormat="1" ht="14.25" hidden="1" customHeight="1">
      <c r="A464" s="96"/>
      <c r="B464" s="221"/>
      <c r="C464" s="222"/>
      <c r="D464" s="221"/>
      <c r="E464" s="143"/>
      <c r="F464" s="222"/>
      <c r="G464" s="143"/>
      <c r="H464" s="224"/>
      <c r="I464" s="222"/>
      <c r="J464" s="143"/>
      <c r="K464" s="223"/>
      <c r="L464" s="224"/>
      <c r="M464" s="224"/>
      <c r="N464" s="224"/>
      <c r="O464" s="225"/>
      <c r="P464" s="134"/>
      <c r="Q464" s="226"/>
      <c r="R464" s="226"/>
      <c r="S464" s="227">
        <f t="shared" si="30"/>
        <v>0</v>
      </c>
      <c r="T464" s="230"/>
    </row>
    <row r="465" spans="1:20" s="229" customFormat="1" ht="14.25" hidden="1" customHeight="1">
      <c r="A465" s="96"/>
      <c r="B465" s="221"/>
      <c r="C465" s="222"/>
      <c r="D465" s="221"/>
      <c r="E465" s="143"/>
      <c r="F465" s="222"/>
      <c r="G465" s="143"/>
      <c r="H465" s="224"/>
      <c r="I465" s="222"/>
      <c r="J465" s="143"/>
      <c r="K465" s="223"/>
      <c r="L465" s="224"/>
      <c r="M465" s="224"/>
      <c r="N465" s="224"/>
      <c r="O465" s="225"/>
      <c r="P465" s="134"/>
      <c r="Q465" s="226"/>
      <c r="R465" s="226"/>
      <c r="S465" s="227">
        <f t="shared" si="30"/>
        <v>0</v>
      </c>
      <c r="T465" s="230"/>
    </row>
    <row r="466" spans="1:20" s="229" customFormat="1" ht="14.25" hidden="1" customHeight="1">
      <c r="A466" s="96"/>
      <c r="B466" s="221"/>
      <c r="C466" s="222"/>
      <c r="D466" s="221"/>
      <c r="E466" s="143"/>
      <c r="F466" s="222"/>
      <c r="G466" s="143">
        <f>F466*E466</f>
        <v>0</v>
      </c>
      <c r="H466" s="224"/>
      <c r="I466" s="222"/>
      <c r="J466" s="143">
        <f>I466*E466</f>
        <v>0</v>
      </c>
      <c r="K466" s="223"/>
      <c r="L466" s="224"/>
      <c r="M466" s="224"/>
      <c r="N466" s="224"/>
      <c r="O466" s="225"/>
      <c r="P466" s="134"/>
      <c r="Q466" s="226"/>
      <c r="R466" s="226"/>
      <c r="S466" s="227">
        <f t="shared" si="30"/>
        <v>0</v>
      </c>
      <c r="T466" s="230"/>
    </row>
    <row r="467" spans="1:20" s="229" customFormat="1" ht="14.25" hidden="1" customHeight="1">
      <c r="A467" s="96"/>
      <c r="B467" s="221"/>
      <c r="C467" s="222"/>
      <c r="D467" s="221"/>
      <c r="E467" s="143"/>
      <c r="F467" s="222"/>
      <c r="G467" s="143"/>
      <c r="H467" s="224"/>
      <c r="I467" s="222"/>
      <c r="J467" s="143"/>
      <c r="K467" s="223"/>
      <c r="L467" s="224"/>
      <c r="M467" s="224"/>
      <c r="N467" s="224"/>
      <c r="O467" s="225"/>
      <c r="P467" s="134"/>
      <c r="Q467" s="226"/>
      <c r="R467" s="226"/>
      <c r="S467" s="227">
        <f t="shared" si="30"/>
        <v>0</v>
      </c>
      <c r="T467" s="230"/>
    </row>
    <row r="468" spans="1:20" s="229" customFormat="1" ht="14.25" hidden="1">
      <c r="A468" s="104"/>
      <c r="B468" s="221"/>
      <c r="C468" s="222"/>
      <c r="D468" s="221"/>
      <c r="E468" s="143"/>
      <c r="F468" s="222"/>
      <c r="G468" s="143"/>
      <c r="H468" s="224"/>
      <c r="I468" s="222"/>
      <c r="J468" s="143"/>
      <c r="K468" s="223"/>
      <c r="L468" s="224"/>
      <c r="M468" s="224"/>
      <c r="N468" s="224"/>
      <c r="O468" s="225"/>
      <c r="P468" s="222"/>
      <c r="Q468" s="226"/>
      <c r="R468" s="226"/>
      <c r="S468" s="227">
        <f t="shared" si="30"/>
        <v>0</v>
      </c>
      <c r="T468" s="230"/>
    </row>
    <row r="469" spans="1:20" ht="15.75" customHeight="1">
      <c r="A469" s="83">
        <f>A460+1</f>
        <v>52</v>
      </c>
      <c r="B469" s="241"/>
      <c r="C469" s="210" t="s">
        <v>108</v>
      </c>
      <c r="D469" s="242" t="s">
        <v>76</v>
      </c>
      <c r="E469" s="243">
        <v>0.5</v>
      </c>
      <c r="F469" s="246">
        <v>1</v>
      </c>
      <c r="G469" s="245">
        <f>F469*E469</f>
        <v>0.5</v>
      </c>
      <c r="H469" s="214">
        <f>F469*$H$9</f>
        <v>1.4668053148469093</v>
      </c>
      <c r="I469" s="246">
        <v>0</v>
      </c>
      <c r="J469" s="245">
        <f>I469*E469</f>
        <v>0</v>
      </c>
      <c r="K469" s="214">
        <f>$K$9*I469</f>
        <v>0</v>
      </c>
      <c r="L469" s="215">
        <f>(R469*T469+R470*T470+R471*T471+R472*T472+R473*T473+R474*T474+R475*T475+R476*T476+R477*T477)*L$9</f>
        <v>2.0463597000000004</v>
      </c>
      <c r="M469" s="214">
        <f>H469+K469+L469</f>
        <v>3.5131650148469098</v>
      </c>
      <c r="N469" s="214">
        <f>M469*E469</f>
        <v>1.7565825074234549</v>
      </c>
      <c r="O469" s="216">
        <f>E469*L469</f>
        <v>1.0231798500000002</v>
      </c>
      <c r="P469" s="251" t="s">
        <v>107</v>
      </c>
      <c r="Q469" s="211" t="s">
        <v>103</v>
      </c>
      <c r="R469" s="248">
        <v>1</v>
      </c>
      <c r="S469" s="233">
        <f>R469*E469</f>
        <v>0.5</v>
      </c>
      <c r="T469" s="249">
        <v>1.8</v>
      </c>
    </row>
    <row r="470" spans="1:20" s="229" customFormat="1" ht="14.25" hidden="1" customHeight="1">
      <c r="A470" s="96"/>
      <c r="B470" s="221"/>
      <c r="C470" s="222"/>
      <c r="D470" s="221"/>
      <c r="E470" s="143"/>
      <c r="F470" s="222"/>
      <c r="G470" s="143"/>
      <c r="H470" s="224"/>
      <c r="I470" s="222"/>
      <c r="J470" s="143"/>
      <c r="K470" s="223"/>
      <c r="L470" s="224"/>
      <c r="M470" s="224"/>
      <c r="N470" s="224"/>
      <c r="O470" s="225"/>
      <c r="P470" s="134"/>
      <c r="Q470" s="226"/>
      <c r="R470" s="226"/>
      <c r="S470" s="227">
        <f t="shared" ref="S470:S477" si="31">R470*E$10</f>
        <v>0</v>
      </c>
      <c r="T470" s="228"/>
    </row>
    <row r="471" spans="1:20" s="229" customFormat="1" ht="14.25" hidden="1" customHeight="1">
      <c r="A471" s="96"/>
      <c r="B471" s="221"/>
      <c r="C471" s="222"/>
      <c r="D471" s="221"/>
      <c r="E471" s="143"/>
      <c r="F471" s="222"/>
      <c r="G471" s="143"/>
      <c r="H471" s="224"/>
      <c r="I471" s="222"/>
      <c r="J471" s="143"/>
      <c r="K471" s="223"/>
      <c r="L471" s="224"/>
      <c r="M471" s="224"/>
      <c r="N471" s="224"/>
      <c r="O471" s="225"/>
      <c r="P471" s="134"/>
      <c r="Q471" s="226"/>
      <c r="R471" s="226"/>
      <c r="S471" s="227">
        <f t="shared" si="31"/>
        <v>0</v>
      </c>
      <c r="T471" s="230"/>
    </row>
    <row r="472" spans="1:20" s="229" customFormat="1" ht="14.25" hidden="1" customHeight="1">
      <c r="A472" s="96"/>
      <c r="B472" s="221"/>
      <c r="C472" s="222"/>
      <c r="D472" s="221"/>
      <c r="E472" s="143"/>
      <c r="F472" s="222"/>
      <c r="G472" s="143"/>
      <c r="H472" s="224"/>
      <c r="I472" s="222"/>
      <c r="J472" s="143"/>
      <c r="K472" s="223"/>
      <c r="L472" s="224"/>
      <c r="M472" s="224"/>
      <c r="N472" s="224"/>
      <c r="O472" s="225"/>
      <c r="P472" s="134"/>
      <c r="Q472" s="226"/>
      <c r="R472" s="226"/>
      <c r="S472" s="227">
        <f t="shared" si="31"/>
        <v>0</v>
      </c>
      <c r="T472" s="230"/>
    </row>
    <row r="473" spans="1:20" s="229" customFormat="1" ht="14.25" hidden="1" customHeight="1">
      <c r="A473" s="96"/>
      <c r="B473" s="221"/>
      <c r="C473" s="222"/>
      <c r="D473" s="221"/>
      <c r="E473" s="143"/>
      <c r="F473" s="222"/>
      <c r="G473" s="143"/>
      <c r="H473" s="224"/>
      <c r="I473" s="222"/>
      <c r="J473" s="143"/>
      <c r="K473" s="223"/>
      <c r="L473" s="224"/>
      <c r="M473" s="224"/>
      <c r="N473" s="224"/>
      <c r="O473" s="225"/>
      <c r="P473" s="134"/>
      <c r="Q473" s="226"/>
      <c r="R473" s="226"/>
      <c r="S473" s="227">
        <f t="shared" si="31"/>
        <v>0</v>
      </c>
      <c r="T473" s="230"/>
    </row>
    <row r="474" spans="1:20" s="229" customFormat="1" ht="14.25" hidden="1" customHeight="1">
      <c r="A474" s="96"/>
      <c r="B474" s="221"/>
      <c r="C474" s="222"/>
      <c r="D474" s="221"/>
      <c r="E474" s="143"/>
      <c r="F474" s="222"/>
      <c r="G474" s="143"/>
      <c r="H474" s="224"/>
      <c r="I474" s="222"/>
      <c r="J474" s="143"/>
      <c r="K474" s="223"/>
      <c r="L474" s="224"/>
      <c r="M474" s="224"/>
      <c r="N474" s="224"/>
      <c r="O474" s="225"/>
      <c r="P474" s="134"/>
      <c r="Q474" s="226"/>
      <c r="R474" s="226"/>
      <c r="S474" s="227">
        <f t="shared" si="31"/>
        <v>0</v>
      </c>
      <c r="T474" s="230"/>
    </row>
    <row r="475" spans="1:20" s="229" customFormat="1" ht="14.25" hidden="1" customHeight="1">
      <c r="A475" s="96"/>
      <c r="B475" s="221"/>
      <c r="C475" s="222"/>
      <c r="D475" s="221"/>
      <c r="E475" s="143"/>
      <c r="F475" s="222"/>
      <c r="G475" s="143">
        <f>F475*E475</f>
        <v>0</v>
      </c>
      <c r="H475" s="224"/>
      <c r="I475" s="222"/>
      <c r="J475" s="143">
        <f>I475*E475</f>
        <v>0</v>
      </c>
      <c r="K475" s="223"/>
      <c r="L475" s="224"/>
      <c r="M475" s="224"/>
      <c r="N475" s="224"/>
      <c r="O475" s="225"/>
      <c r="P475" s="134"/>
      <c r="Q475" s="226"/>
      <c r="R475" s="226"/>
      <c r="S475" s="227">
        <f t="shared" si="31"/>
        <v>0</v>
      </c>
      <c r="T475" s="230"/>
    </row>
    <row r="476" spans="1:20" s="229" customFormat="1" ht="14.25" hidden="1" customHeight="1">
      <c r="A476" s="96"/>
      <c r="B476" s="221"/>
      <c r="C476" s="222"/>
      <c r="D476" s="221"/>
      <c r="E476" s="143"/>
      <c r="F476" s="222"/>
      <c r="G476" s="143"/>
      <c r="H476" s="224"/>
      <c r="I476" s="222"/>
      <c r="J476" s="143"/>
      <c r="K476" s="223"/>
      <c r="L476" s="224"/>
      <c r="M476" s="224"/>
      <c r="N476" s="224"/>
      <c r="O476" s="225"/>
      <c r="P476" s="134"/>
      <c r="Q476" s="226"/>
      <c r="R476" s="226"/>
      <c r="S476" s="227">
        <f t="shared" si="31"/>
        <v>0</v>
      </c>
      <c r="T476" s="230"/>
    </row>
    <row r="477" spans="1:20" s="229" customFormat="1" ht="14.25" hidden="1">
      <c r="A477" s="104"/>
      <c r="B477" s="221"/>
      <c r="C477" s="222"/>
      <c r="D477" s="221"/>
      <c r="E477" s="143"/>
      <c r="F477" s="222"/>
      <c r="G477" s="143"/>
      <c r="H477" s="224"/>
      <c r="I477" s="222"/>
      <c r="J477" s="143"/>
      <c r="K477" s="223"/>
      <c r="L477" s="224"/>
      <c r="M477" s="224"/>
      <c r="N477" s="224"/>
      <c r="O477" s="225"/>
      <c r="P477" s="222"/>
      <c r="Q477" s="226"/>
      <c r="R477" s="226"/>
      <c r="S477" s="227">
        <f t="shared" si="31"/>
        <v>0</v>
      </c>
      <c r="T477" s="230"/>
    </row>
    <row r="478" spans="1:20" ht="18" customHeight="1">
      <c r="A478" s="83">
        <f>A469+1</f>
        <v>53</v>
      </c>
      <c r="B478" s="241"/>
      <c r="C478" s="210" t="s">
        <v>109</v>
      </c>
      <c r="D478" s="242" t="s">
        <v>76</v>
      </c>
      <c r="E478" s="243">
        <v>15</v>
      </c>
      <c r="F478" s="246">
        <v>1</v>
      </c>
      <c r="G478" s="245">
        <f>F478*E478</f>
        <v>15</v>
      </c>
      <c r="H478" s="214">
        <f>F478*$H$9</f>
        <v>1.4668053148469093</v>
      </c>
      <c r="I478" s="246">
        <v>0</v>
      </c>
      <c r="J478" s="245">
        <f>I478*E478</f>
        <v>0</v>
      </c>
      <c r="K478" s="214">
        <f>$K$9*I478</f>
        <v>0</v>
      </c>
      <c r="L478" s="215">
        <f>(R478*T478+R479*T479+R480*T480+R481*T481+R482*T482+R483*T483+R484*T484+R485*T485+R486*T486)*L$9</f>
        <v>1.8189864000000004</v>
      </c>
      <c r="M478" s="214">
        <f>H478+K478+L478</f>
        <v>3.2857917148469098</v>
      </c>
      <c r="N478" s="214">
        <f>M478*E478</f>
        <v>49.286875722703648</v>
      </c>
      <c r="O478" s="216">
        <f>E478*L478</f>
        <v>27.284796000000007</v>
      </c>
      <c r="P478" s="251" t="s">
        <v>107</v>
      </c>
      <c r="Q478" s="211" t="s">
        <v>103</v>
      </c>
      <c r="R478" s="248">
        <v>1</v>
      </c>
      <c r="S478" s="233">
        <f>R478*E478</f>
        <v>15</v>
      </c>
      <c r="T478" s="249">
        <v>1.6</v>
      </c>
    </row>
    <row r="479" spans="1:20" s="229" customFormat="1" ht="14.25" hidden="1" customHeight="1">
      <c r="A479" s="96"/>
      <c r="B479" s="221"/>
      <c r="C479" s="222"/>
      <c r="D479" s="221"/>
      <c r="E479" s="143"/>
      <c r="F479" s="222"/>
      <c r="G479" s="143"/>
      <c r="H479" s="224"/>
      <c r="I479" s="222"/>
      <c r="J479" s="143"/>
      <c r="K479" s="223"/>
      <c r="L479" s="224"/>
      <c r="M479" s="224"/>
      <c r="N479" s="224"/>
      <c r="O479" s="225"/>
      <c r="P479" s="134"/>
      <c r="Q479" s="226"/>
      <c r="R479" s="226"/>
      <c r="S479" s="227">
        <f t="shared" ref="S479:S486" si="32">R479*E$10</f>
        <v>0</v>
      </c>
      <c r="T479" s="228"/>
    </row>
    <row r="480" spans="1:20" s="229" customFormat="1" ht="14.25" hidden="1" customHeight="1">
      <c r="A480" s="96"/>
      <c r="B480" s="221"/>
      <c r="C480" s="222"/>
      <c r="D480" s="221"/>
      <c r="E480" s="143"/>
      <c r="F480" s="222"/>
      <c r="G480" s="143"/>
      <c r="H480" s="224"/>
      <c r="I480" s="222"/>
      <c r="J480" s="143"/>
      <c r="K480" s="223"/>
      <c r="L480" s="224"/>
      <c r="M480" s="224"/>
      <c r="N480" s="224"/>
      <c r="O480" s="225"/>
      <c r="P480" s="134"/>
      <c r="Q480" s="226"/>
      <c r="R480" s="226"/>
      <c r="S480" s="227">
        <f t="shared" si="32"/>
        <v>0</v>
      </c>
      <c r="T480" s="230"/>
    </row>
    <row r="481" spans="1:20" s="229" customFormat="1" ht="14.25" hidden="1" customHeight="1">
      <c r="A481" s="96"/>
      <c r="B481" s="221"/>
      <c r="C481" s="222"/>
      <c r="D481" s="221"/>
      <c r="E481" s="143"/>
      <c r="F481" s="222"/>
      <c r="G481" s="143"/>
      <c r="H481" s="224"/>
      <c r="I481" s="222"/>
      <c r="J481" s="143"/>
      <c r="K481" s="223"/>
      <c r="L481" s="224"/>
      <c r="M481" s="224"/>
      <c r="N481" s="224"/>
      <c r="O481" s="225"/>
      <c r="P481" s="134"/>
      <c r="Q481" s="226"/>
      <c r="R481" s="226"/>
      <c r="S481" s="227">
        <f t="shared" si="32"/>
        <v>0</v>
      </c>
      <c r="T481" s="230"/>
    </row>
    <row r="482" spans="1:20" s="229" customFormat="1" ht="14.25" hidden="1" customHeight="1">
      <c r="A482" s="96"/>
      <c r="B482" s="221"/>
      <c r="C482" s="222"/>
      <c r="D482" s="221"/>
      <c r="E482" s="143"/>
      <c r="F482" s="222"/>
      <c r="G482" s="143"/>
      <c r="H482" s="224"/>
      <c r="I482" s="222"/>
      <c r="J482" s="143"/>
      <c r="K482" s="223"/>
      <c r="L482" s="224"/>
      <c r="M482" s="224"/>
      <c r="N482" s="224"/>
      <c r="O482" s="225"/>
      <c r="P482" s="134"/>
      <c r="Q482" s="226"/>
      <c r="R482" s="226"/>
      <c r="S482" s="227">
        <f t="shared" si="32"/>
        <v>0</v>
      </c>
      <c r="T482" s="230"/>
    </row>
    <row r="483" spans="1:20" s="229" customFormat="1" ht="14.25" hidden="1" customHeight="1">
      <c r="A483" s="96"/>
      <c r="B483" s="221"/>
      <c r="C483" s="222"/>
      <c r="D483" s="221"/>
      <c r="E483" s="143"/>
      <c r="F483" s="222"/>
      <c r="G483" s="143"/>
      <c r="H483" s="224"/>
      <c r="I483" s="222"/>
      <c r="J483" s="143"/>
      <c r="K483" s="223"/>
      <c r="L483" s="224"/>
      <c r="M483" s="224"/>
      <c r="N483" s="224"/>
      <c r="O483" s="225"/>
      <c r="P483" s="134"/>
      <c r="Q483" s="226"/>
      <c r="R483" s="226"/>
      <c r="S483" s="227">
        <f t="shared" si="32"/>
        <v>0</v>
      </c>
      <c r="T483" s="230"/>
    </row>
    <row r="484" spans="1:20" s="229" customFormat="1" ht="14.25" hidden="1" customHeight="1">
      <c r="A484" s="96"/>
      <c r="B484" s="221"/>
      <c r="C484" s="222"/>
      <c r="D484" s="221"/>
      <c r="E484" s="143"/>
      <c r="F484" s="222"/>
      <c r="G484" s="143">
        <f>F484*E484</f>
        <v>0</v>
      </c>
      <c r="H484" s="224"/>
      <c r="I484" s="222"/>
      <c r="J484" s="143">
        <f>I484*E484</f>
        <v>0</v>
      </c>
      <c r="K484" s="223"/>
      <c r="L484" s="224"/>
      <c r="M484" s="224"/>
      <c r="N484" s="224"/>
      <c r="O484" s="225"/>
      <c r="P484" s="134"/>
      <c r="Q484" s="226"/>
      <c r="R484" s="226"/>
      <c r="S484" s="227">
        <f t="shared" si="32"/>
        <v>0</v>
      </c>
      <c r="T484" s="230"/>
    </row>
    <row r="485" spans="1:20" s="229" customFormat="1" ht="14.25" hidden="1" customHeight="1">
      <c r="A485" s="96"/>
      <c r="B485" s="221"/>
      <c r="C485" s="222"/>
      <c r="D485" s="221"/>
      <c r="E485" s="143"/>
      <c r="F485" s="222"/>
      <c r="G485" s="143"/>
      <c r="H485" s="224"/>
      <c r="I485" s="222"/>
      <c r="J485" s="143"/>
      <c r="K485" s="223"/>
      <c r="L485" s="224"/>
      <c r="M485" s="224"/>
      <c r="N485" s="224"/>
      <c r="O485" s="225"/>
      <c r="P485" s="134"/>
      <c r="Q485" s="226"/>
      <c r="R485" s="226"/>
      <c r="S485" s="227">
        <f t="shared" si="32"/>
        <v>0</v>
      </c>
      <c r="T485" s="230"/>
    </row>
    <row r="486" spans="1:20" s="229" customFormat="1" ht="14.25" hidden="1">
      <c r="A486" s="104"/>
      <c r="B486" s="221"/>
      <c r="C486" s="222"/>
      <c r="D486" s="221"/>
      <c r="E486" s="143"/>
      <c r="F486" s="222"/>
      <c r="G486" s="143"/>
      <c r="H486" s="224"/>
      <c r="I486" s="222"/>
      <c r="J486" s="143"/>
      <c r="K486" s="223"/>
      <c r="L486" s="224"/>
      <c r="M486" s="224"/>
      <c r="N486" s="224"/>
      <c r="O486" s="225"/>
      <c r="P486" s="222"/>
      <c r="Q486" s="226"/>
      <c r="R486" s="226"/>
      <c r="S486" s="227">
        <f t="shared" si="32"/>
        <v>0</v>
      </c>
      <c r="T486" s="230"/>
    </row>
    <row r="487" spans="1:20" ht="17.25" customHeight="1">
      <c r="A487" s="83">
        <f>A478+1</f>
        <v>54</v>
      </c>
      <c r="B487" s="241"/>
      <c r="C487" s="210" t="s">
        <v>110</v>
      </c>
      <c r="D487" s="242" t="s">
        <v>76</v>
      </c>
      <c r="E487" s="243">
        <v>11</v>
      </c>
      <c r="F487" s="246">
        <v>1</v>
      </c>
      <c r="G487" s="245">
        <f>F487*E487</f>
        <v>11</v>
      </c>
      <c r="H487" s="214">
        <f>F487*$H$9</f>
        <v>1.4668053148469093</v>
      </c>
      <c r="I487" s="246">
        <v>0</v>
      </c>
      <c r="J487" s="245">
        <f>I487*E487</f>
        <v>0</v>
      </c>
      <c r="K487" s="214">
        <f>$K$9*I487</f>
        <v>0</v>
      </c>
      <c r="L487" s="215">
        <f>(R487*T487+R488*T488+R489*T489+R490*T490+R491*T491+R492*T492+R493*T493+R494*T494+R495*T495)*L$9</f>
        <v>1.3642398000000002</v>
      </c>
      <c r="M487" s="214">
        <f>H487+K487+L487</f>
        <v>2.8310451148469093</v>
      </c>
      <c r="N487" s="214">
        <f>M487*E487</f>
        <v>31.141496263316004</v>
      </c>
      <c r="O487" s="216">
        <f>E487*L487</f>
        <v>15.006637800000002</v>
      </c>
      <c r="P487" s="251" t="s">
        <v>107</v>
      </c>
      <c r="Q487" s="211" t="s">
        <v>103</v>
      </c>
      <c r="R487" s="248">
        <v>1</v>
      </c>
      <c r="S487" s="233">
        <f>R487*E487</f>
        <v>11</v>
      </c>
      <c r="T487" s="249">
        <v>1.2</v>
      </c>
    </row>
    <row r="488" spans="1:20" s="229" customFormat="1" ht="14.25" hidden="1" customHeight="1">
      <c r="A488" s="96"/>
      <c r="B488" s="221"/>
      <c r="C488" s="222"/>
      <c r="D488" s="221"/>
      <c r="E488" s="143"/>
      <c r="F488" s="222"/>
      <c r="G488" s="143"/>
      <c r="H488" s="224"/>
      <c r="I488" s="222"/>
      <c r="J488" s="143"/>
      <c r="K488" s="223"/>
      <c r="L488" s="224"/>
      <c r="M488" s="224"/>
      <c r="N488" s="224"/>
      <c r="O488" s="225"/>
      <c r="P488" s="134"/>
      <c r="Q488" s="226"/>
      <c r="R488" s="226"/>
      <c r="S488" s="227">
        <f t="shared" ref="S488:S495" si="33">R488*E$10</f>
        <v>0</v>
      </c>
      <c r="T488" s="228"/>
    </row>
    <row r="489" spans="1:20" s="229" customFormat="1" ht="14.25" hidden="1" customHeight="1">
      <c r="A489" s="96"/>
      <c r="B489" s="221"/>
      <c r="C489" s="222"/>
      <c r="D489" s="221"/>
      <c r="E489" s="143"/>
      <c r="F489" s="222"/>
      <c r="G489" s="143"/>
      <c r="H489" s="224"/>
      <c r="I489" s="222"/>
      <c r="J489" s="143"/>
      <c r="K489" s="223"/>
      <c r="L489" s="224"/>
      <c r="M489" s="224"/>
      <c r="N489" s="224"/>
      <c r="O489" s="225"/>
      <c r="P489" s="134"/>
      <c r="Q489" s="226"/>
      <c r="R489" s="226"/>
      <c r="S489" s="227">
        <f t="shared" si="33"/>
        <v>0</v>
      </c>
      <c r="T489" s="230"/>
    </row>
    <row r="490" spans="1:20" s="229" customFormat="1" ht="14.25" hidden="1" customHeight="1">
      <c r="A490" s="96"/>
      <c r="B490" s="221"/>
      <c r="C490" s="222"/>
      <c r="D490" s="221"/>
      <c r="E490" s="143"/>
      <c r="F490" s="222"/>
      <c r="G490" s="143"/>
      <c r="H490" s="224"/>
      <c r="I490" s="222"/>
      <c r="J490" s="143"/>
      <c r="K490" s="223"/>
      <c r="L490" s="224"/>
      <c r="M490" s="224"/>
      <c r="N490" s="224"/>
      <c r="O490" s="225"/>
      <c r="P490" s="134"/>
      <c r="Q490" s="226"/>
      <c r="R490" s="226"/>
      <c r="S490" s="227">
        <f t="shared" si="33"/>
        <v>0</v>
      </c>
      <c r="T490" s="230"/>
    </row>
    <row r="491" spans="1:20" s="229" customFormat="1" ht="14.25" hidden="1" customHeight="1">
      <c r="A491" s="96"/>
      <c r="B491" s="221"/>
      <c r="C491" s="222"/>
      <c r="D491" s="221"/>
      <c r="E491" s="143"/>
      <c r="F491" s="222"/>
      <c r="G491" s="143"/>
      <c r="H491" s="224"/>
      <c r="I491" s="222"/>
      <c r="J491" s="143"/>
      <c r="K491" s="223"/>
      <c r="L491" s="224"/>
      <c r="M491" s="224"/>
      <c r="N491" s="224"/>
      <c r="O491" s="225"/>
      <c r="P491" s="134"/>
      <c r="Q491" s="226"/>
      <c r="R491" s="226"/>
      <c r="S491" s="227">
        <f t="shared" si="33"/>
        <v>0</v>
      </c>
      <c r="T491" s="230"/>
    </row>
    <row r="492" spans="1:20" s="229" customFormat="1" ht="14.25" hidden="1" customHeight="1">
      <c r="A492" s="96"/>
      <c r="B492" s="221"/>
      <c r="C492" s="222"/>
      <c r="D492" s="221"/>
      <c r="E492" s="143"/>
      <c r="F492" s="222"/>
      <c r="G492" s="143"/>
      <c r="H492" s="224"/>
      <c r="I492" s="222"/>
      <c r="J492" s="143"/>
      <c r="K492" s="223"/>
      <c r="L492" s="224"/>
      <c r="M492" s="224"/>
      <c r="N492" s="224"/>
      <c r="O492" s="225"/>
      <c r="P492" s="134"/>
      <c r="Q492" s="226"/>
      <c r="R492" s="226"/>
      <c r="S492" s="227">
        <f t="shared" si="33"/>
        <v>0</v>
      </c>
      <c r="T492" s="230"/>
    </row>
    <row r="493" spans="1:20" s="229" customFormat="1" ht="14.25" hidden="1" customHeight="1">
      <c r="A493" s="96"/>
      <c r="B493" s="221"/>
      <c r="C493" s="222"/>
      <c r="D493" s="221"/>
      <c r="E493" s="143"/>
      <c r="F493" s="222"/>
      <c r="G493" s="143">
        <f>F493*E493</f>
        <v>0</v>
      </c>
      <c r="H493" s="224"/>
      <c r="I493" s="222"/>
      <c r="J493" s="143">
        <f>I493*E493</f>
        <v>0</v>
      </c>
      <c r="K493" s="223"/>
      <c r="L493" s="224"/>
      <c r="M493" s="224"/>
      <c r="N493" s="224"/>
      <c r="O493" s="225"/>
      <c r="P493" s="134"/>
      <c r="Q493" s="226"/>
      <c r="R493" s="226"/>
      <c r="S493" s="227">
        <f t="shared" si="33"/>
        <v>0</v>
      </c>
      <c r="T493" s="230"/>
    </row>
    <row r="494" spans="1:20" s="229" customFormat="1" ht="14.25" hidden="1" customHeight="1">
      <c r="A494" s="96"/>
      <c r="B494" s="221"/>
      <c r="C494" s="222"/>
      <c r="D494" s="221"/>
      <c r="E494" s="143"/>
      <c r="F494" s="222"/>
      <c r="G494" s="143"/>
      <c r="H494" s="224"/>
      <c r="I494" s="222"/>
      <c r="J494" s="143"/>
      <c r="K494" s="223"/>
      <c r="L494" s="224"/>
      <c r="M494" s="224"/>
      <c r="N494" s="224"/>
      <c r="O494" s="225"/>
      <c r="P494" s="134"/>
      <c r="Q494" s="226"/>
      <c r="R494" s="226"/>
      <c r="S494" s="227">
        <f t="shared" si="33"/>
        <v>0</v>
      </c>
      <c r="T494" s="230"/>
    </row>
    <row r="495" spans="1:20" s="229" customFormat="1" ht="14.25" hidden="1">
      <c r="A495" s="104"/>
      <c r="B495" s="221"/>
      <c r="C495" s="222"/>
      <c r="D495" s="221"/>
      <c r="E495" s="143"/>
      <c r="F495" s="222"/>
      <c r="G495" s="143"/>
      <c r="H495" s="224"/>
      <c r="I495" s="222"/>
      <c r="J495" s="143"/>
      <c r="K495" s="223"/>
      <c r="L495" s="224"/>
      <c r="M495" s="224"/>
      <c r="N495" s="224"/>
      <c r="O495" s="225"/>
      <c r="P495" s="222"/>
      <c r="Q495" s="226"/>
      <c r="R495" s="226"/>
      <c r="S495" s="227">
        <f t="shared" si="33"/>
        <v>0</v>
      </c>
      <c r="T495" s="230"/>
    </row>
    <row r="496" spans="1:20" ht="15.75" customHeight="1">
      <c r="A496" s="83">
        <f>A487+1</f>
        <v>55</v>
      </c>
      <c r="B496" s="241"/>
      <c r="C496" s="210" t="s">
        <v>111</v>
      </c>
      <c r="D496" s="242" t="s">
        <v>76</v>
      </c>
      <c r="E496" s="243">
        <v>15</v>
      </c>
      <c r="F496" s="246">
        <v>1</v>
      </c>
      <c r="G496" s="245">
        <f>F496*E496</f>
        <v>15</v>
      </c>
      <c r="H496" s="214">
        <f>F496*$H$9</f>
        <v>1.4668053148469093</v>
      </c>
      <c r="I496" s="246">
        <v>0</v>
      </c>
      <c r="J496" s="245">
        <f>I496*E496</f>
        <v>0</v>
      </c>
      <c r="K496" s="214">
        <f>$K$9*I496</f>
        <v>0</v>
      </c>
      <c r="L496" s="215">
        <f>(R496*T496+R497*T497+R498*T498+R499*T499+R500*T500+R501*T501+R502*T502+R503*T503+R504*T504)*L$9</f>
        <v>2.2737330000000004</v>
      </c>
      <c r="M496" s="214">
        <f>H496+K496+L496</f>
        <v>3.7405383148469098</v>
      </c>
      <c r="N496" s="214">
        <f>M496*E496</f>
        <v>56.108074722703648</v>
      </c>
      <c r="O496" s="216">
        <f>E496*L496</f>
        <v>34.105995000000007</v>
      </c>
      <c r="P496" s="251" t="s">
        <v>107</v>
      </c>
      <c r="Q496" s="211" t="s">
        <v>103</v>
      </c>
      <c r="R496" s="248">
        <v>1</v>
      </c>
      <c r="S496" s="233">
        <f>R496*E496</f>
        <v>15</v>
      </c>
      <c r="T496" s="249">
        <v>2</v>
      </c>
    </row>
    <row r="497" spans="1:20" s="229" customFormat="1" ht="14.25" hidden="1" customHeight="1">
      <c r="A497" s="96"/>
      <c r="B497" s="221"/>
      <c r="C497" s="222"/>
      <c r="D497" s="221"/>
      <c r="E497" s="143"/>
      <c r="F497" s="222"/>
      <c r="G497" s="143"/>
      <c r="H497" s="143"/>
      <c r="I497" s="222"/>
      <c r="J497" s="143"/>
      <c r="K497" s="223"/>
      <c r="L497" s="224"/>
      <c r="M497" s="224"/>
      <c r="N497" s="224"/>
      <c r="O497" s="225"/>
      <c r="P497" s="134"/>
      <c r="Q497" s="226"/>
      <c r="R497" s="226"/>
      <c r="S497" s="227">
        <f t="shared" ref="S497:S504" si="34">R497*E$10</f>
        <v>0</v>
      </c>
      <c r="T497" s="228"/>
    </row>
    <row r="498" spans="1:20" s="229" customFormat="1" ht="14.25" hidden="1" customHeight="1">
      <c r="A498" s="96"/>
      <c r="B498" s="221"/>
      <c r="C498" s="222"/>
      <c r="D498" s="221"/>
      <c r="E498" s="143"/>
      <c r="F498" s="222"/>
      <c r="G498" s="143"/>
      <c r="H498" s="143"/>
      <c r="I498" s="222"/>
      <c r="J498" s="143"/>
      <c r="K498" s="223"/>
      <c r="L498" s="224"/>
      <c r="M498" s="224"/>
      <c r="N498" s="224"/>
      <c r="O498" s="225"/>
      <c r="P498" s="134"/>
      <c r="Q498" s="226"/>
      <c r="R498" s="226"/>
      <c r="S498" s="227">
        <f t="shared" si="34"/>
        <v>0</v>
      </c>
      <c r="T498" s="230"/>
    </row>
    <row r="499" spans="1:20" s="229" customFormat="1" ht="14.25" hidden="1" customHeight="1">
      <c r="A499" s="96"/>
      <c r="B499" s="221"/>
      <c r="C499" s="222"/>
      <c r="D499" s="221"/>
      <c r="E499" s="143"/>
      <c r="F499" s="222"/>
      <c r="G499" s="143"/>
      <c r="H499" s="143"/>
      <c r="I499" s="222"/>
      <c r="J499" s="143"/>
      <c r="K499" s="223"/>
      <c r="L499" s="224"/>
      <c r="M499" s="224"/>
      <c r="N499" s="224"/>
      <c r="O499" s="225"/>
      <c r="P499" s="134"/>
      <c r="Q499" s="226"/>
      <c r="R499" s="226"/>
      <c r="S499" s="227">
        <f t="shared" si="34"/>
        <v>0</v>
      </c>
      <c r="T499" s="230"/>
    </row>
    <row r="500" spans="1:20" s="229" customFormat="1" ht="14.25" hidden="1" customHeight="1">
      <c r="A500" s="96"/>
      <c r="B500" s="221"/>
      <c r="C500" s="222"/>
      <c r="D500" s="221"/>
      <c r="E500" s="143"/>
      <c r="F500" s="222"/>
      <c r="G500" s="143"/>
      <c r="H500" s="143"/>
      <c r="I500" s="222"/>
      <c r="J500" s="143"/>
      <c r="K500" s="223"/>
      <c r="L500" s="224"/>
      <c r="M500" s="224"/>
      <c r="N500" s="224"/>
      <c r="O500" s="225"/>
      <c r="P500" s="134"/>
      <c r="Q500" s="226"/>
      <c r="R500" s="226"/>
      <c r="S500" s="227">
        <f t="shared" si="34"/>
        <v>0</v>
      </c>
      <c r="T500" s="230"/>
    </row>
    <row r="501" spans="1:20" s="229" customFormat="1" ht="14.25" hidden="1" customHeight="1">
      <c r="A501" s="96"/>
      <c r="B501" s="221"/>
      <c r="C501" s="222"/>
      <c r="D501" s="221"/>
      <c r="E501" s="143"/>
      <c r="F501" s="222"/>
      <c r="G501" s="143"/>
      <c r="H501" s="143"/>
      <c r="I501" s="222"/>
      <c r="J501" s="143"/>
      <c r="K501" s="223"/>
      <c r="L501" s="224"/>
      <c r="M501" s="224"/>
      <c r="N501" s="224"/>
      <c r="O501" s="225"/>
      <c r="P501" s="134"/>
      <c r="Q501" s="226"/>
      <c r="R501" s="226"/>
      <c r="S501" s="227">
        <f t="shared" si="34"/>
        <v>0</v>
      </c>
      <c r="T501" s="230"/>
    </row>
    <row r="502" spans="1:20" s="229" customFormat="1" ht="14.25" hidden="1" customHeight="1">
      <c r="A502" s="96"/>
      <c r="B502" s="221"/>
      <c r="C502" s="222"/>
      <c r="D502" s="221"/>
      <c r="E502" s="143"/>
      <c r="F502" s="222"/>
      <c r="G502" s="143">
        <f>F502*E502</f>
        <v>0</v>
      </c>
      <c r="H502" s="143"/>
      <c r="I502" s="222"/>
      <c r="J502" s="143">
        <f>I502*E502</f>
        <v>0</v>
      </c>
      <c r="K502" s="223"/>
      <c r="L502" s="224"/>
      <c r="M502" s="224"/>
      <c r="N502" s="224"/>
      <c r="O502" s="225"/>
      <c r="P502" s="134"/>
      <c r="Q502" s="226"/>
      <c r="R502" s="226"/>
      <c r="S502" s="227">
        <f t="shared" si="34"/>
        <v>0</v>
      </c>
      <c r="T502" s="230"/>
    </row>
    <row r="503" spans="1:20" s="229" customFormat="1" ht="14.25" hidden="1" customHeight="1">
      <c r="A503" s="96"/>
      <c r="B503" s="221"/>
      <c r="C503" s="222"/>
      <c r="D503" s="221"/>
      <c r="E503" s="143"/>
      <c r="F503" s="222"/>
      <c r="G503" s="143"/>
      <c r="H503" s="143"/>
      <c r="I503" s="222"/>
      <c r="J503" s="143"/>
      <c r="K503" s="223"/>
      <c r="L503" s="224"/>
      <c r="M503" s="224"/>
      <c r="N503" s="224"/>
      <c r="O503" s="225"/>
      <c r="P503" s="134"/>
      <c r="Q503" s="226"/>
      <c r="R503" s="226"/>
      <c r="S503" s="227">
        <f t="shared" si="34"/>
        <v>0</v>
      </c>
      <c r="T503" s="230"/>
    </row>
    <row r="504" spans="1:20" s="229" customFormat="1" ht="14.25" hidden="1">
      <c r="A504" s="104"/>
      <c r="B504" s="221"/>
      <c r="C504" s="222"/>
      <c r="D504" s="221"/>
      <c r="E504" s="143"/>
      <c r="F504" s="222"/>
      <c r="G504" s="143"/>
      <c r="H504" s="143"/>
      <c r="I504" s="222"/>
      <c r="J504" s="143"/>
      <c r="K504" s="223"/>
      <c r="L504" s="224"/>
      <c r="M504" s="224"/>
      <c r="N504" s="224"/>
      <c r="O504" s="225"/>
      <c r="P504" s="222"/>
      <c r="Q504" s="226"/>
      <c r="R504" s="226"/>
      <c r="S504" s="227">
        <f t="shared" si="34"/>
        <v>0</v>
      </c>
      <c r="T504" s="230"/>
    </row>
    <row r="505" spans="1:20" s="272" customFormat="1" ht="30" customHeight="1">
      <c r="A505" s="83">
        <f>A496+1</f>
        <v>56</v>
      </c>
      <c r="B505" s="262" t="s">
        <v>112</v>
      </c>
      <c r="C505" s="263" t="s">
        <v>113</v>
      </c>
      <c r="D505" s="264" t="s">
        <v>76</v>
      </c>
      <c r="E505" s="265">
        <v>22</v>
      </c>
      <c r="F505" s="212">
        <f>1.82*0.5</f>
        <v>0.91</v>
      </c>
      <c r="G505" s="192">
        <f>F505*E505</f>
        <v>20.02</v>
      </c>
      <c r="H505" s="193">
        <f>F505*$H$9</f>
        <v>1.3347928365106876</v>
      </c>
      <c r="I505" s="212">
        <v>0</v>
      </c>
      <c r="J505" s="193">
        <f>I505*E505</f>
        <v>0</v>
      </c>
      <c r="K505" s="193">
        <f>$K$9*I505</f>
        <v>0</v>
      </c>
      <c r="L505" s="266">
        <f>(R505*T505+R506*T506+R507*T507+R508*T508+R509*T509+R510*T510+R511*T511+R512*T512+R513*T513)*L$9</f>
        <v>0.78443788500000011</v>
      </c>
      <c r="M505" s="195">
        <f>H505+K505+L505</f>
        <v>2.1192307215106876</v>
      </c>
      <c r="N505" s="267">
        <f>M505*E505</f>
        <v>46.623075873235123</v>
      </c>
      <c r="O505" s="268">
        <f>E505*L505</f>
        <v>17.257633470000002</v>
      </c>
      <c r="P505" s="269" t="s">
        <v>114</v>
      </c>
      <c r="Q505" s="270" t="s">
        <v>115</v>
      </c>
      <c r="R505" s="271">
        <v>1</v>
      </c>
      <c r="S505" s="212">
        <f>R505*E505</f>
        <v>22</v>
      </c>
      <c r="T505" s="212">
        <v>0.69</v>
      </c>
    </row>
    <row r="506" spans="1:20" s="229" customFormat="1" ht="14.25" hidden="1" customHeight="1">
      <c r="A506" s="96"/>
      <c r="B506" s="221"/>
      <c r="C506" s="222"/>
      <c r="D506" s="221"/>
      <c r="E506" s="143"/>
      <c r="F506" s="222"/>
      <c r="G506" s="143"/>
      <c r="H506" s="143"/>
      <c r="I506" s="222"/>
      <c r="J506" s="143"/>
      <c r="K506" s="223"/>
      <c r="L506" s="224"/>
      <c r="M506" s="224"/>
      <c r="N506" s="224"/>
      <c r="O506" s="225"/>
      <c r="P506" s="134"/>
      <c r="Q506" s="226"/>
      <c r="R506" s="226"/>
      <c r="S506" s="227">
        <f t="shared" ref="S506:S513" si="35">R506*E$10</f>
        <v>0</v>
      </c>
      <c r="T506" s="228"/>
    </row>
    <row r="507" spans="1:20" s="229" customFormat="1" ht="14.25" hidden="1" customHeight="1">
      <c r="A507" s="96"/>
      <c r="B507" s="221"/>
      <c r="C507" s="222"/>
      <c r="D507" s="221"/>
      <c r="E507" s="143"/>
      <c r="F507" s="222"/>
      <c r="G507" s="143"/>
      <c r="H507" s="143"/>
      <c r="I507" s="222"/>
      <c r="J507" s="143"/>
      <c r="K507" s="223"/>
      <c r="L507" s="224"/>
      <c r="M507" s="224"/>
      <c r="N507" s="224"/>
      <c r="O507" s="225"/>
      <c r="P507" s="134"/>
      <c r="Q507" s="226"/>
      <c r="R507" s="226"/>
      <c r="S507" s="227">
        <f t="shared" si="35"/>
        <v>0</v>
      </c>
      <c r="T507" s="230"/>
    </row>
    <row r="508" spans="1:20" s="229" customFormat="1" ht="14.25" hidden="1" customHeight="1">
      <c r="A508" s="96"/>
      <c r="B508" s="221"/>
      <c r="C508" s="222"/>
      <c r="D508" s="221"/>
      <c r="E508" s="143"/>
      <c r="F508" s="222"/>
      <c r="G508" s="143"/>
      <c r="H508" s="143"/>
      <c r="I508" s="222"/>
      <c r="J508" s="143"/>
      <c r="K508" s="223"/>
      <c r="L508" s="224"/>
      <c r="M508" s="224"/>
      <c r="N508" s="224"/>
      <c r="O508" s="225"/>
      <c r="P508" s="134"/>
      <c r="Q508" s="226"/>
      <c r="R508" s="226"/>
      <c r="S508" s="227">
        <f t="shared" si="35"/>
        <v>0</v>
      </c>
      <c r="T508" s="230"/>
    </row>
    <row r="509" spans="1:20" s="229" customFormat="1" ht="14.25" hidden="1" customHeight="1">
      <c r="A509" s="96"/>
      <c r="B509" s="221"/>
      <c r="C509" s="222"/>
      <c r="D509" s="221"/>
      <c r="E509" s="143"/>
      <c r="F509" s="222"/>
      <c r="G509" s="143"/>
      <c r="H509" s="143"/>
      <c r="I509" s="222"/>
      <c r="J509" s="143"/>
      <c r="K509" s="223"/>
      <c r="L509" s="224"/>
      <c r="M509" s="224"/>
      <c r="N509" s="224"/>
      <c r="O509" s="225"/>
      <c r="P509" s="134"/>
      <c r="Q509" s="226"/>
      <c r="R509" s="226"/>
      <c r="S509" s="227">
        <f t="shared" si="35"/>
        <v>0</v>
      </c>
      <c r="T509" s="230"/>
    </row>
    <row r="510" spans="1:20" s="229" customFormat="1" ht="14.25" hidden="1" customHeight="1">
      <c r="A510" s="96"/>
      <c r="B510" s="221"/>
      <c r="C510" s="222"/>
      <c r="D510" s="221"/>
      <c r="E510" s="143"/>
      <c r="F510" s="222"/>
      <c r="G510" s="143"/>
      <c r="H510" s="143"/>
      <c r="I510" s="222"/>
      <c r="J510" s="143"/>
      <c r="K510" s="223"/>
      <c r="L510" s="224"/>
      <c r="M510" s="224"/>
      <c r="N510" s="224"/>
      <c r="O510" s="225"/>
      <c r="P510" s="134"/>
      <c r="Q510" s="226"/>
      <c r="R510" s="226"/>
      <c r="S510" s="227">
        <f t="shared" si="35"/>
        <v>0</v>
      </c>
      <c r="T510" s="230"/>
    </row>
    <row r="511" spans="1:20" s="229" customFormat="1" ht="14.25" hidden="1" customHeight="1">
      <c r="A511" s="96"/>
      <c r="B511" s="221"/>
      <c r="C511" s="222"/>
      <c r="D511" s="221"/>
      <c r="E511" s="143"/>
      <c r="F511" s="222"/>
      <c r="G511" s="143">
        <f>F511*E511</f>
        <v>0</v>
      </c>
      <c r="H511" s="143"/>
      <c r="I511" s="222"/>
      <c r="J511" s="143">
        <f>I511*E511</f>
        <v>0</v>
      </c>
      <c r="K511" s="223"/>
      <c r="L511" s="224"/>
      <c r="M511" s="224"/>
      <c r="N511" s="224"/>
      <c r="O511" s="225"/>
      <c r="P511" s="134"/>
      <c r="Q511" s="226"/>
      <c r="R511" s="226"/>
      <c r="S511" s="227">
        <f t="shared" si="35"/>
        <v>0</v>
      </c>
      <c r="T511" s="230"/>
    </row>
    <row r="512" spans="1:20" s="229" customFormat="1" ht="14.25" hidden="1" customHeight="1">
      <c r="A512" s="96"/>
      <c r="B512" s="221"/>
      <c r="C512" s="222"/>
      <c r="D512" s="221"/>
      <c r="E512" s="143"/>
      <c r="F512" s="222"/>
      <c r="G512" s="143"/>
      <c r="H512" s="143"/>
      <c r="I512" s="222"/>
      <c r="J512" s="143"/>
      <c r="K512" s="223"/>
      <c r="L512" s="224"/>
      <c r="M512" s="224"/>
      <c r="N512" s="224"/>
      <c r="O512" s="225"/>
      <c r="P512" s="134"/>
      <c r="Q512" s="226"/>
      <c r="R512" s="226"/>
      <c r="S512" s="227">
        <f t="shared" si="35"/>
        <v>0</v>
      </c>
      <c r="T512" s="230"/>
    </row>
    <row r="513" spans="1:20" s="229" customFormat="1" ht="14.25" hidden="1">
      <c r="A513" s="104"/>
      <c r="B513" s="221"/>
      <c r="C513" s="222"/>
      <c r="D513" s="221"/>
      <c r="E513" s="143"/>
      <c r="F513" s="222"/>
      <c r="G513" s="143"/>
      <c r="H513" s="143"/>
      <c r="I513" s="222"/>
      <c r="J513" s="143"/>
      <c r="K513" s="223"/>
      <c r="L513" s="224"/>
      <c r="M513" s="224"/>
      <c r="N513" s="224"/>
      <c r="O513" s="225"/>
      <c r="P513" s="222"/>
      <c r="Q513" s="226"/>
      <c r="R513" s="226"/>
      <c r="S513" s="227">
        <f t="shared" si="35"/>
        <v>0</v>
      </c>
      <c r="T513" s="230"/>
    </row>
    <row r="514" spans="1:20" s="272" customFormat="1" ht="24.75" customHeight="1">
      <c r="A514" s="83">
        <f>A505+1</f>
        <v>57</v>
      </c>
      <c r="B514" s="262" t="s">
        <v>112</v>
      </c>
      <c r="C514" s="263" t="s">
        <v>116</v>
      </c>
      <c r="D514" s="264" t="s">
        <v>76</v>
      </c>
      <c r="E514" s="265">
        <v>5</v>
      </c>
      <c r="F514" s="212">
        <f>1.82*0.5</f>
        <v>0.91</v>
      </c>
      <c r="G514" s="192">
        <f>F514*E514</f>
        <v>4.55</v>
      </c>
      <c r="H514" s="193">
        <f>F514*$H$9</f>
        <v>1.3347928365106876</v>
      </c>
      <c r="I514" s="212">
        <v>0</v>
      </c>
      <c r="J514" s="193">
        <f>I514*E514</f>
        <v>0</v>
      </c>
      <c r="K514" s="193">
        <f>$K$9*I514</f>
        <v>0</v>
      </c>
      <c r="L514" s="266">
        <f>(R514*T514+R515*T515+R516*T516+R517*T517+R518*T518+R519*T519+R520*T520+R521*T521+R522*T522)*L$9</f>
        <v>0.90949320000000022</v>
      </c>
      <c r="M514" s="195">
        <f>H514+K514+L514</f>
        <v>2.2442860365106876</v>
      </c>
      <c r="N514" s="267">
        <f>M514*E514</f>
        <v>11.221430182553437</v>
      </c>
      <c r="O514" s="268">
        <f>E514*L514</f>
        <v>4.5474660000000009</v>
      </c>
      <c r="P514" s="269" t="s">
        <v>114</v>
      </c>
      <c r="Q514" s="270" t="s">
        <v>115</v>
      </c>
      <c r="R514" s="271">
        <v>1</v>
      </c>
      <c r="S514" s="212">
        <f>R514*E514</f>
        <v>5</v>
      </c>
      <c r="T514" s="212">
        <v>0.8</v>
      </c>
    </row>
    <row r="515" spans="1:20" s="229" customFormat="1" ht="14.25" hidden="1" customHeight="1">
      <c r="A515" s="96"/>
      <c r="B515" s="221"/>
      <c r="C515" s="222"/>
      <c r="D515" s="221"/>
      <c r="E515" s="143"/>
      <c r="F515" s="222"/>
      <c r="G515" s="143"/>
      <c r="H515" s="143"/>
      <c r="I515" s="222"/>
      <c r="J515" s="143"/>
      <c r="K515" s="223"/>
      <c r="L515" s="224"/>
      <c r="M515" s="224"/>
      <c r="N515" s="224"/>
      <c r="O515" s="225"/>
      <c r="P515" s="134"/>
      <c r="Q515" s="226"/>
      <c r="R515" s="226"/>
      <c r="S515" s="227">
        <f t="shared" ref="S515:S522" si="36">R515*E$10</f>
        <v>0</v>
      </c>
      <c r="T515" s="228"/>
    </row>
    <row r="516" spans="1:20" s="229" customFormat="1" ht="14.25" hidden="1" customHeight="1">
      <c r="A516" s="96"/>
      <c r="B516" s="221"/>
      <c r="C516" s="222"/>
      <c r="D516" s="221"/>
      <c r="E516" s="143"/>
      <c r="F516" s="222"/>
      <c r="G516" s="143"/>
      <c r="H516" s="143"/>
      <c r="I516" s="222"/>
      <c r="J516" s="143"/>
      <c r="K516" s="223"/>
      <c r="L516" s="224"/>
      <c r="M516" s="224"/>
      <c r="N516" s="224"/>
      <c r="O516" s="225"/>
      <c r="P516" s="134"/>
      <c r="Q516" s="226"/>
      <c r="R516" s="226"/>
      <c r="S516" s="227">
        <f t="shared" si="36"/>
        <v>0</v>
      </c>
      <c r="T516" s="230"/>
    </row>
    <row r="517" spans="1:20" s="229" customFormat="1" ht="14.25" hidden="1" customHeight="1">
      <c r="A517" s="96"/>
      <c r="B517" s="221"/>
      <c r="C517" s="222"/>
      <c r="D517" s="221"/>
      <c r="E517" s="143"/>
      <c r="F517" s="222"/>
      <c r="G517" s="143"/>
      <c r="H517" s="143"/>
      <c r="I517" s="222"/>
      <c r="J517" s="143"/>
      <c r="K517" s="223"/>
      <c r="L517" s="224"/>
      <c r="M517" s="224"/>
      <c r="N517" s="224"/>
      <c r="O517" s="225"/>
      <c r="P517" s="134"/>
      <c r="Q517" s="226"/>
      <c r="R517" s="226"/>
      <c r="S517" s="227">
        <f t="shared" si="36"/>
        <v>0</v>
      </c>
      <c r="T517" s="230"/>
    </row>
    <row r="518" spans="1:20" s="229" customFormat="1" ht="14.25" hidden="1" customHeight="1">
      <c r="A518" s="96"/>
      <c r="B518" s="221"/>
      <c r="C518" s="222"/>
      <c r="D518" s="221"/>
      <c r="E518" s="143"/>
      <c r="F518" s="222"/>
      <c r="G518" s="143"/>
      <c r="H518" s="143"/>
      <c r="I518" s="222"/>
      <c r="J518" s="143"/>
      <c r="K518" s="223"/>
      <c r="L518" s="224"/>
      <c r="M518" s="224"/>
      <c r="N518" s="224"/>
      <c r="O518" s="225"/>
      <c r="P518" s="134"/>
      <c r="Q518" s="226"/>
      <c r="R518" s="226"/>
      <c r="S518" s="227">
        <f t="shared" si="36"/>
        <v>0</v>
      </c>
      <c r="T518" s="230"/>
    </row>
    <row r="519" spans="1:20" s="229" customFormat="1" ht="14.25" hidden="1" customHeight="1">
      <c r="A519" s="96"/>
      <c r="B519" s="221"/>
      <c r="C519" s="222"/>
      <c r="D519" s="221"/>
      <c r="E519" s="143"/>
      <c r="F519" s="222"/>
      <c r="G519" s="143"/>
      <c r="H519" s="143"/>
      <c r="I519" s="222"/>
      <c r="J519" s="143"/>
      <c r="K519" s="223"/>
      <c r="L519" s="224"/>
      <c r="M519" s="224"/>
      <c r="N519" s="224"/>
      <c r="O519" s="225"/>
      <c r="P519" s="134"/>
      <c r="Q519" s="226"/>
      <c r="R519" s="226"/>
      <c r="S519" s="227">
        <f t="shared" si="36"/>
        <v>0</v>
      </c>
      <c r="T519" s="230"/>
    </row>
    <row r="520" spans="1:20" s="229" customFormat="1" ht="14.25" hidden="1" customHeight="1">
      <c r="A520" s="96"/>
      <c r="B520" s="221"/>
      <c r="C520" s="222"/>
      <c r="D520" s="221"/>
      <c r="E520" s="143"/>
      <c r="F520" s="222"/>
      <c r="G520" s="143">
        <f>F520*E520</f>
        <v>0</v>
      </c>
      <c r="H520" s="143"/>
      <c r="I520" s="222"/>
      <c r="J520" s="143">
        <f>I520*E520</f>
        <v>0</v>
      </c>
      <c r="K520" s="223"/>
      <c r="L520" s="224"/>
      <c r="M520" s="224"/>
      <c r="N520" s="224"/>
      <c r="O520" s="225"/>
      <c r="P520" s="134"/>
      <c r="Q520" s="226"/>
      <c r="R520" s="226"/>
      <c r="S520" s="227">
        <f t="shared" si="36"/>
        <v>0</v>
      </c>
      <c r="T520" s="230"/>
    </row>
    <row r="521" spans="1:20" s="229" customFormat="1" ht="14.25" hidden="1" customHeight="1">
      <c r="A521" s="96"/>
      <c r="B521" s="221"/>
      <c r="C521" s="222"/>
      <c r="D521" s="221"/>
      <c r="E521" s="143"/>
      <c r="F521" s="222"/>
      <c r="G521" s="143"/>
      <c r="H521" s="143"/>
      <c r="I521" s="222"/>
      <c r="J521" s="143"/>
      <c r="K521" s="223"/>
      <c r="L521" s="224"/>
      <c r="M521" s="224"/>
      <c r="N521" s="224"/>
      <c r="O521" s="225"/>
      <c r="P521" s="134"/>
      <c r="Q521" s="226"/>
      <c r="R521" s="226"/>
      <c r="S521" s="227">
        <f t="shared" si="36"/>
        <v>0</v>
      </c>
      <c r="T521" s="230"/>
    </row>
    <row r="522" spans="1:20" s="229" customFormat="1" ht="14.25" hidden="1">
      <c r="A522" s="104"/>
      <c r="B522" s="221"/>
      <c r="C522" s="222"/>
      <c r="D522" s="221"/>
      <c r="E522" s="143"/>
      <c r="F522" s="222"/>
      <c r="G522" s="143"/>
      <c r="H522" s="143"/>
      <c r="I522" s="222"/>
      <c r="J522" s="143"/>
      <c r="K522" s="223"/>
      <c r="L522" s="224"/>
      <c r="M522" s="224"/>
      <c r="N522" s="224"/>
      <c r="O522" s="225"/>
      <c r="P522" s="222"/>
      <c r="Q522" s="226"/>
      <c r="R522" s="226"/>
      <c r="S522" s="227">
        <f t="shared" si="36"/>
        <v>0</v>
      </c>
      <c r="T522" s="230"/>
    </row>
    <row r="523" spans="1:20" s="19" customFormat="1" ht="18.75" customHeight="1">
      <c r="A523" s="83">
        <f>A514+1</f>
        <v>58</v>
      </c>
      <c r="B523" s="273" t="s">
        <v>117</v>
      </c>
      <c r="C523" s="274" t="s">
        <v>118</v>
      </c>
      <c r="D523" s="275" t="s">
        <v>119</v>
      </c>
      <c r="E523" s="276">
        <v>2</v>
      </c>
      <c r="F523" s="277">
        <v>13.3</v>
      </c>
      <c r="G523" s="277">
        <f>F523*E523</f>
        <v>26.6</v>
      </c>
      <c r="H523" s="278">
        <f>H$9*F523</f>
        <v>19.508510687463897</v>
      </c>
      <c r="I523" s="277">
        <v>0.39</v>
      </c>
      <c r="J523" s="277">
        <f>E523*I523</f>
        <v>0.78</v>
      </c>
      <c r="K523" s="277">
        <f>K$9*I523</f>
        <v>1.1924172</v>
      </c>
      <c r="L523" s="266">
        <f>(R523*T523+R524*T524+R525*T525+R526*T526+R527*T527+R528*T528+R529*T529+R530*T530+R531*T531)*L$9</f>
        <v>0</v>
      </c>
      <c r="M523" s="279">
        <f>H523+K523+L523</f>
        <v>20.700927887463898</v>
      </c>
      <c r="N523" s="280">
        <f>M523*E523</f>
        <v>41.401855774927796</v>
      </c>
      <c r="O523" s="277">
        <f>E523*L523</f>
        <v>0</v>
      </c>
      <c r="P523" s="281"/>
      <c r="Q523" s="282"/>
      <c r="R523" s="283"/>
      <c r="S523" s="284">
        <f>R523*E523</f>
        <v>0</v>
      </c>
      <c r="T523" s="284"/>
    </row>
    <row r="524" spans="1:20" s="229" customFormat="1" ht="14.25" hidden="1" customHeight="1">
      <c r="A524" s="96"/>
      <c r="B524" s="221"/>
      <c r="C524" s="222"/>
      <c r="D524" s="221"/>
      <c r="E524" s="143"/>
      <c r="F524" s="222"/>
      <c r="G524" s="143"/>
      <c r="H524" s="224"/>
      <c r="I524" s="222"/>
      <c r="J524" s="143"/>
      <c r="K524" s="223"/>
      <c r="L524" s="224"/>
      <c r="M524" s="224"/>
      <c r="N524" s="224"/>
      <c r="O524" s="225"/>
      <c r="P524" s="134"/>
      <c r="Q524" s="226"/>
      <c r="R524" s="226"/>
      <c r="S524" s="227">
        <f t="shared" ref="S524:S531" si="37">R524*E$10</f>
        <v>0</v>
      </c>
      <c r="T524" s="228"/>
    </row>
    <row r="525" spans="1:20" s="229" customFormat="1" ht="14.25" hidden="1" customHeight="1">
      <c r="A525" s="96"/>
      <c r="B525" s="221"/>
      <c r="C525" s="222"/>
      <c r="D525" s="221"/>
      <c r="E525" s="143"/>
      <c r="F525" s="222"/>
      <c r="G525" s="143"/>
      <c r="H525" s="224"/>
      <c r="I525" s="222"/>
      <c r="J525" s="143"/>
      <c r="K525" s="223"/>
      <c r="L525" s="224"/>
      <c r="M525" s="224"/>
      <c r="N525" s="224"/>
      <c r="O525" s="225"/>
      <c r="P525" s="134"/>
      <c r="Q525" s="226"/>
      <c r="R525" s="226"/>
      <c r="S525" s="227">
        <f t="shared" si="37"/>
        <v>0</v>
      </c>
      <c r="T525" s="230"/>
    </row>
    <row r="526" spans="1:20" s="229" customFormat="1" ht="14.25" hidden="1" customHeight="1">
      <c r="A526" s="96"/>
      <c r="B526" s="221"/>
      <c r="C526" s="222"/>
      <c r="D526" s="221"/>
      <c r="E526" s="143"/>
      <c r="F526" s="222"/>
      <c r="G526" s="143"/>
      <c r="H526" s="224"/>
      <c r="I526" s="222"/>
      <c r="J526" s="143"/>
      <c r="K526" s="223"/>
      <c r="L526" s="224"/>
      <c r="M526" s="224"/>
      <c r="N526" s="224"/>
      <c r="O526" s="225"/>
      <c r="P526" s="134"/>
      <c r="Q526" s="226"/>
      <c r="R526" s="226"/>
      <c r="S526" s="227">
        <f t="shared" si="37"/>
        <v>0</v>
      </c>
      <c r="T526" s="230"/>
    </row>
    <row r="527" spans="1:20" s="229" customFormat="1" ht="14.25" hidden="1" customHeight="1">
      <c r="A527" s="96"/>
      <c r="B527" s="221"/>
      <c r="C527" s="222"/>
      <c r="D527" s="221"/>
      <c r="E527" s="143"/>
      <c r="F527" s="222"/>
      <c r="G527" s="143"/>
      <c r="H527" s="224"/>
      <c r="I527" s="222"/>
      <c r="J527" s="143"/>
      <c r="K527" s="223"/>
      <c r="L527" s="224"/>
      <c r="M527" s="224"/>
      <c r="N527" s="224"/>
      <c r="O527" s="225"/>
      <c r="P527" s="134"/>
      <c r="Q527" s="226"/>
      <c r="R527" s="226"/>
      <c r="S527" s="227">
        <f t="shared" si="37"/>
        <v>0</v>
      </c>
      <c r="T527" s="230"/>
    </row>
    <row r="528" spans="1:20" s="229" customFormat="1" ht="14.25" hidden="1" customHeight="1">
      <c r="A528" s="96"/>
      <c r="B528" s="221"/>
      <c r="C528" s="222"/>
      <c r="D528" s="221"/>
      <c r="E528" s="143"/>
      <c r="F528" s="222"/>
      <c r="G528" s="143"/>
      <c r="H528" s="224"/>
      <c r="I528" s="222"/>
      <c r="J528" s="143"/>
      <c r="K528" s="223"/>
      <c r="L528" s="224"/>
      <c r="M528" s="224"/>
      <c r="N528" s="224"/>
      <c r="O528" s="225"/>
      <c r="P528" s="134"/>
      <c r="Q528" s="226"/>
      <c r="R528" s="226"/>
      <c r="S528" s="227">
        <f t="shared" si="37"/>
        <v>0</v>
      </c>
      <c r="T528" s="230"/>
    </row>
    <row r="529" spans="1:20" s="229" customFormat="1" ht="14.25" hidden="1" customHeight="1">
      <c r="A529" s="96"/>
      <c r="B529" s="221"/>
      <c r="C529" s="222"/>
      <c r="D529" s="221"/>
      <c r="E529" s="143"/>
      <c r="F529" s="222"/>
      <c r="G529" s="143">
        <f>F529*E529</f>
        <v>0</v>
      </c>
      <c r="H529" s="224"/>
      <c r="I529" s="222"/>
      <c r="J529" s="143">
        <f>I529*E529</f>
        <v>0</v>
      </c>
      <c r="K529" s="223"/>
      <c r="L529" s="224"/>
      <c r="M529" s="224"/>
      <c r="N529" s="224"/>
      <c r="O529" s="225"/>
      <c r="P529" s="134"/>
      <c r="Q529" s="226"/>
      <c r="R529" s="226"/>
      <c r="S529" s="227">
        <f t="shared" si="37"/>
        <v>0</v>
      </c>
      <c r="T529" s="230"/>
    </row>
    <row r="530" spans="1:20" s="229" customFormat="1" ht="14.25" hidden="1" customHeight="1">
      <c r="A530" s="96"/>
      <c r="B530" s="221"/>
      <c r="C530" s="222"/>
      <c r="D530" s="221"/>
      <c r="E530" s="143"/>
      <c r="F530" s="222"/>
      <c r="G530" s="143"/>
      <c r="H530" s="224"/>
      <c r="I530" s="222"/>
      <c r="J530" s="143"/>
      <c r="K530" s="223"/>
      <c r="L530" s="224"/>
      <c r="M530" s="224"/>
      <c r="N530" s="224"/>
      <c r="O530" s="225"/>
      <c r="P530" s="134"/>
      <c r="Q530" s="226"/>
      <c r="R530" s="226"/>
      <c r="S530" s="227">
        <f t="shared" si="37"/>
        <v>0</v>
      </c>
      <c r="T530" s="230"/>
    </row>
    <row r="531" spans="1:20" s="229" customFormat="1" ht="14.25" hidden="1">
      <c r="A531" s="104"/>
      <c r="B531" s="221"/>
      <c r="C531" s="222"/>
      <c r="D531" s="221"/>
      <c r="E531" s="143"/>
      <c r="F531" s="222"/>
      <c r="G531" s="143"/>
      <c r="H531" s="224"/>
      <c r="I531" s="222"/>
      <c r="J531" s="143"/>
      <c r="K531" s="223"/>
      <c r="L531" s="224"/>
      <c r="M531" s="224"/>
      <c r="N531" s="224"/>
      <c r="O531" s="225"/>
      <c r="P531" s="222"/>
      <c r="Q531" s="226"/>
      <c r="R531" s="226"/>
      <c r="S531" s="227">
        <f t="shared" si="37"/>
        <v>0</v>
      </c>
      <c r="T531" s="230"/>
    </row>
    <row r="532" spans="1:20" s="19" customFormat="1" ht="24.75" customHeight="1">
      <c r="A532" s="83">
        <f>A523+1</f>
        <v>59</v>
      </c>
      <c r="B532" s="273"/>
      <c r="C532" s="274" t="s">
        <v>120</v>
      </c>
      <c r="D532" s="209" t="s">
        <v>33</v>
      </c>
      <c r="E532" s="276">
        <v>1</v>
      </c>
      <c r="F532" s="277"/>
      <c r="G532" s="277">
        <f>F532*E532</f>
        <v>0</v>
      </c>
      <c r="H532" s="278">
        <f>H$9*F532</f>
        <v>0</v>
      </c>
      <c r="I532" s="277"/>
      <c r="J532" s="277">
        <f>E532*I532</f>
        <v>0</v>
      </c>
      <c r="K532" s="277">
        <f>K$9*I532</f>
        <v>0</v>
      </c>
      <c r="L532" s="266">
        <f>(R532*T532+R533*T533+R534*T534+R535*T535+R536*T536+R537*T537+R538*T538+R539*T539+R540*T540)*L$9</f>
        <v>1.3187651400000002</v>
      </c>
      <c r="M532" s="279">
        <f>H532+K532+L532</f>
        <v>1.3187651400000002</v>
      </c>
      <c r="N532" s="280">
        <f>M532*E532</f>
        <v>1.3187651400000002</v>
      </c>
      <c r="O532" s="277">
        <f>E532*L532</f>
        <v>1.3187651400000002</v>
      </c>
      <c r="P532" s="281" t="s">
        <v>114</v>
      </c>
      <c r="Q532" s="282" t="s">
        <v>115</v>
      </c>
      <c r="R532" s="283">
        <v>0.4</v>
      </c>
      <c r="S532" s="284">
        <f>R532*E532</f>
        <v>0.4</v>
      </c>
      <c r="T532" s="284">
        <v>2.9</v>
      </c>
    </row>
    <row r="533" spans="1:20" s="229" customFormat="1" ht="14.25" hidden="1" customHeight="1">
      <c r="A533" s="96"/>
      <c r="B533" s="221"/>
      <c r="C533" s="222"/>
      <c r="D533" s="221"/>
      <c r="E533" s="143"/>
      <c r="F533" s="222"/>
      <c r="G533" s="143"/>
      <c r="H533" s="224"/>
      <c r="I533" s="222"/>
      <c r="J533" s="143"/>
      <c r="K533" s="223"/>
      <c r="L533" s="224"/>
      <c r="M533" s="224"/>
      <c r="N533" s="224"/>
      <c r="O533" s="225"/>
      <c r="P533" s="134"/>
      <c r="Q533" s="226"/>
      <c r="R533" s="226"/>
      <c r="S533" s="227">
        <f t="shared" ref="S533:S540" si="38">R533*E$10</f>
        <v>0</v>
      </c>
      <c r="T533" s="228"/>
    </row>
    <row r="534" spans="1:20" s="229" customFormat="1" ht="14.25" hidden="1" customHeight="1">
      <c r="A534" s="96"/>
      <c r="B534" s="221"/>
      <c r="C534" s="222"/>
      <c r="D534" s="221"/>
      <c r="E534" s="143"/>
      <c r="F534" s="222"/>
      <c r="G534" s="143"/>
      <c r="H534" s="224"/>
      <c r="I534" s="222"/>
      <c r="J534" s="143"/>
      <c r="K534" s="223"/>
      <c r="L534" s="224"/>
      <c r="M534" s="224"/>
      <c r="N534" s="224"/>
      <c r="O534" s="225"/>
      <c r="P534" s="134"/>
      <c r="Q534" s="226"/>
      <c r="R534" s="226"/>
      <c r="S534" s="227">
        <f t="shared" si="38"/>
        <v>0</v>
      </c>
      <c r="T534" s="230"/>
    </row>
    <row r="535" spans="1:20" s="229" customFormat="1" ht="14.25" hidden="1" customHeight="1">
      <c r="A535" s="96"/>
      <c r="B535" s="221"/>
      <c r="C535" s="222"/>
      <c r="D535" s="221"/>
      <c r="E535" s="143"/>
      <c r="F535" s="222"/>
      <c r="G535" s="143"/>
      <c r="H535" s="224"/>
      <c r="I535" s="222"/>
      <c r="J535" s="143"/>
      <c r="K535" s="223"/>
      <c r="L535" s="224"/>
      <c r="M535" s="224"/>
      <c r="N535" s="224"/>
      <c r="O535" s="225"/>
      <c r="P535" s="134"/>
      <c r="Q535" s="226"/>
      <c r="R535" s="226"/>
      <c r="S535" s="227">
        <f t="shared" si="38"/>
        <v>0</v>
      </c>
      <c r="T535" s="230"/>
    </row>
    <row r="536" spans="1:20" s="229" customFormat="1" ht="14.25" hidden="1" customHeight="1">
      <c r="A536" s="96"/>
      <c r="B536" s="221"/>
      <c r="C536" s="222"/>
      <c r="D536" s="221"/>
      <c r="E536" s="143"/>
      <c r="F536" s="222"/>
      <c r="G536" s="143"/>
      <c r="H536" s="224"/>
      <c r="I536" s="222"/>
      <c r="J536" s="143"/>
      <c r="K536" s="223"/>
      <c r="L536" s="224"/>
      <c r="M536" s="224"/>
      <c r="N536" s="224"/>
      <c r="O536" s="225"/>
      <c r="P536" s="134"/>
      <c r="Q536" s="226"/>
      <c r="R536" s="226"/>
      <c r="S536" s="227">
        <f t="shared" si="38"/>
        <v>0</v>
      </c>
      <c r="T536" s="230"/>
    </row>
    <row r="537" spans="1:20" s="229" customFormat="1" ht="14.25" hidden="1" customHeight="1">
      <c r="A537" s="96"/>
      <c r="B537" s="221"/>
      <c r="C537" s="222"/>
      <c r="D537" s="221"/>
      <c r="E537" s="143"/>
      <c r="F537" s="222"/>
      <c r="G537" s="143"/>
      <c r="H537" s="224"/>
      <c r="I537" s="222"/>
      <c r="J537" s="143"/>
      <c r="K537" s="223"/>
      <c r="L537" s="224"/>
      <c r="M537" s="224"/>
      <c r="N537" s="224"/>
      <c r="O537" s="225"/>
      <c r="P537" s="134"/>
      <c r="Q537" s="226"/>
      <c r="R537" s="226"/>
      <c r="S537" s="227">
        <f t="shared" si="38"/>
        <v>0</v>
      </c>
      <c r="T537" s="230"/>
    </row>
    <row r="538" spans="1:20" s="229" customFormat="1" ht="14.25" hidden="1" customHeight="1">
      <c r="A538" s="96"/>
      <c r="B538" s="221"/>
      <c r="C538" s="222"/>
      <c r="D538" s="221"/>
      <c r="E538" s="143"/>
      <c r="F538" s="222"/>
      <c r="G538" s="143">
        <f>F538*E538</f>
        <v>0</v>
      </c>
      <c r="H538" s="224"/>
      <c r="I538" s="222"/>
      <c r="J538" s="143">
        <f>I538*E538</f>
        <v>0</v>
      </c>
      <c r="K538" s="223"/>
      <c r="L538" s="224"/>
      <c r="M538" s="224"/>
      <c r="N538" s="224"/>
      <c r="O538" s="225"/>
      <c r="P538" s="134"/>
      <c r="Q538" s="226"/>
      <c r="R538" s="226"/>
      <c r="S538" s="227">
        <f t="shared" si="38"/>
        <v>0</v>
      </c>
      <c r="T538" s="230"/>
    </row>
    <row r="539" spans="1:20" s="229" customFormat="1" ht="14.25" hidden="1" customHeight="1">
      <c r="A539" s="96"/>
      <c r="B539" s="221"/>
      <c r="C539" s="222"/>
      <c r="D539" s="221"/>
      <c r="E539" s="143"/>
      <c r="F539" s="222"/>
      <c r="G539" s="143"/>
      <c r="H539" s="224"/>
      <c r="I539" s="222"/>
      <c r="J539" s="143"/>
      <c r="K539" s="223"/>
      <c r="L539" s="224"/>
      <c r="M539" s="224"/>
      <c r="N539" s="224"/>
      <c r="O539" s="225"/>
      <c r="P539" s="134"/>
      <c r="Q539" s="226"/>
      <c r="R539" s="226"/>
      <c r="S539" s="227">
        <f t="shared" si="38"/>
        <v>0</v>
      </c>
      <c r="T539" s="230"/>
    </row>
    <row r="540" spans="1:20" s="229" customFormat="1" ht="14.25" hidden="1">
      <c r="A540" s="104"/>
      <c r="B540" s="221"/>
      <c r="C540" s="222"/>
      <c r="D540" s="221"/>
      <c r="E540" s="143"/>
      <c r="F540" s="222"/>
      <c r="G540" s="143"/>
      <c r="H540" s="224"/>
      <c r="I540" s="222"/>
      <c r="J540" s="143"/>
      <c r="K540" s="223"/>
      <c r="L540" s="224"/>
      <c r="M540" s="224"/>
      <c r="N540" s="224"/>
      <c r="O540" s="225"/>
      <c r="P540" s="222"/>
      <c r="Q540" s="226"/>
      <c r="R540" s="226"/>
      <c r="S540" s="227">
        <f t="shared" si="38"/>
        <v>0</v>
      </c>
      <c r="T540" s="230"/>
    </row>
    <row r="541" spans="1:20" s="19" customFormat="1" ht="24.75" customHeight="1">
      <c r="A541" s="83">
        <f>A532+1</f>
        <v>60</v>
      </c>
      <c r="B541" s="273"/>
      <c r="C541" s="274" t="s">
        <v>121</v>
      </c>
      <c r="D541" s="209" t="s">
        <v>33</v>
      </c>
      <c r="E541" s="276">
        <v>4</v>
      </c>
      <c r="F541" s="277"/>
      <c r="G541" s="277">
        <f>F541*E541</f>
        <v>0</v>
      </c>
      <c r="H541" s="278">
        <f>H$9*F541</f>
        <v>0</v>
      </c>
      <c r="I541" s="277"/>
      <c r="J541" s="277">
        <f>E541*I541</f>
        <v>0</v>
      </c>
      <c r="K541" s="277">
        <f>K$9*I541</f>
        <v>0</v>
      </c>
      <c r="L541" s="266">
        <f>(R541*T541+R542*T542+R543*T543+R544*T544+R545*T545+R546*T546+R547*T547+R548*T548+R549*T549)*L$9</f>
        <v>0.65938257000000011</v>
      </c>
      <c r="M541" s="279">
        <f>H541+K541+L541</f>
        <v>0.65938257000000011</v>
      </c>
      <c r="N541" s="280">
        <f>M541*E541</f>
        <v>2.6375302800000004</v>
      </c>
      <c r="O541" s="277">
        <f>E541*L541</f>
        <v>2.6375302800000004</v>
      </c>
      <c r="P541" s="281" t="s">
        <v>114</v>
      </c>
      <c r="Q541" s="270" t="s">
        <v>115</v>
      </c>
      <c r="R541" s="283">
        <v>0.2</v>
      </c>
      <c r="S541" s="284">
        <f>R541*E541</f>
        <v>0.8</v>
      </c>
      <c r="T541" s="284">
        <v>2.9</v>
      </c>
    </row>
    <row r="542" spans="1:20" s="229" customFormat="1" ht="14.25" hidden="1" customHeight="1">
      <c r="A542" s="96"/>
      <c r="B542" s="221"/>
      <c r="C542" s="222"/>
      <c r="D542" s="221"/>
      <c r="E542" s="143"/>
      <c r="F542" s="222"/>
      <c r="G542" s="143"/>
      <c r="H542" s="224"/>
      <c r="I542" s="222"/>
      <c r="J542" s="143"/>
      <c r="K542" s="223"/>
      <c r="L542" s="224"/>
      <c r="M542" s="224"/>
      <c r="N542" s="224"/>
      <c r="O542" s="225"/>
      <c r="P542" s="134"/>
      <c r="Q542" s="226"/>
      <c r="R542" s="226"/>
      <c r="S542" s="227">
        <f t="shared" ref="S542:S549" si="39">R542*E$10</f>
        <v>0</v>
      </c>
      <c r="T542" s="228"/>
    </row>
    <row r="543" spans="1:20" s="229" customFormat="1" ht="14.25" hidden="1" customHeight="1">
      <c r="A543" s="96"/>
      <c r="B543" s="221"/>
      <c r="C543" s="222"/>
      <c r="D543" s="221"/>
      <c r="E543" s="143"/>
      <c r="F543" s="222"/>
      <c r="G543" s="143"/>
      <c r="H543" s="224"/>
      <c r="I543" s="222"/>
      <c r="J543" s="143"/>
      <c r="K543" s="223"/>
      <c r="L543" s="224"/>
      <c r="M543" s="224"/>
      <c r="N543" s="224"/>
      <c r="O543" s="225"/>
      <c r="P543" s="134"/>
      <c r="Q543" s="226"/>
      <c r="R543" s="226"/>
      <c r="S543" s="227">
        <f t="shared" si="39"/>
        <v>0</v>
      </c>
      <c r="T543" s="230"/>
    </row>
    <row r="544" spans="1:20" s="229" customFormat="1" ht="14.25" hidden="1" customHeight="1">
      <c r="A544" s="96"/>
      <c r="B544" s="221"/>
      <c r="C544" s="222"/>
      <c r="D544" s="221"/>
      <c r="E544" s="143"/>
      <c r="F544" s="222"/>
      <c r="G544" s="143"/>
      <c r="H544" s="224"/>
      <c r="I544" s="222"/>
      <c r="J544" s="143"/>
      <c r="K544" s="223"/>
      <c r="L544" s="224"/>
      <c r="M544" s="224"/>
      <c r="N544" s="224"/>
      <c r="O544" s="225"/>
      <c r="P544" s="134"/>
      <c r="Q544" s="226"/>
      <c r="R544" s="226"/>
      <c r="S544" s="227">
        <f t="shared" si="39"/>
        <v>0</v>
      </c>
      <c r="T544" s="230"/>
    </row>
    <row r="545" spans="1:20" s="229" customFormat="1" ht="14.25" hidden="1" customHeight="1">
      <c r="A545" s="96"/>
      <c r="B545" s="221"/>
      <c r="C545" s="222"/>
      <c r="D545" s="221"/>
      <c r="E545" s="143"/>
      <c r="F545" s="222"/>
      <c r="G545" s="143"/>
      <c r="H545" s="224"/>
      <c r="I545" s="222"/>
      <c r="J545" s="143"/>
      <c r="K545" s="223"/>
      <c r="L545" s="224"/>
      <c r="M545" s="224"/>
      <c r="N545" s="224"/>
      <c r="O545" s="225"/>
      <c r="P545" s="134"/>
      <c r="Q545" s="226"/>
      <c r="R545" s="226"/>
      <c r="S545" s="227">
        <f t="shared" si="39"/>
        <v>0</v>
      </c>
      <c r="T545" s="230"/>
    </row>
    <row r="546" spans="1:20" s="229" customFormat="1" ht="14.25" hidden="1" customHeight="1">
      <c r="A546" s="96"/>
      <c r="B546" s="221"/>
      <c r="C546" s="222"/>
      <c r="D546" s="221"/>
      <c r="E546" s="143"/>
      <c r="F546" s="222"/>
      <c r="G546" s="143"/>
      <c r="H546" s="224"/>
      <c r="I546" s="222"/>
      <c r="J546" s="143"/>
      <c r="K546" s="223"/>
      <c r="L546" s="224"/>
      <c r="M546" s="224"/>
      <c r="N546" s="224"/>
      <c r="O546" s="225"/>
      <c r="P546" s="134"/>
      <c r="Q546" s="226"/>
      <c r="R546" s="226"/>
      <c r="S546" s="227">
        <f t="shared" si="39"/>
        <v>0</v>
      </c>
      <c r="T546" s="230"/>
    </row>
    <row r="547" spans="1:20" s="229" customFormat="1" ht="14.25" hidden="1" customHeight="1">
      <c r="A547" s="96"/>
      <c r="B547" s="221"/>
      <c r="C547" s="222"/>
      <c r="D547" s="221"/>
      <c r="E547" s="143"/>
      <c r="F547" s="222"/>
      <c r="G547" s="143">
        <f>F547*E547</f>
        <v>0</v>
      </c>
      <c r="H547" s="224"/>
      <c r="I547" s="222"/>
      <c r="J547" s="143">
        <f>I547*E547</f>
        <v>0</v>
      </c>
      <c r="K547" s="223"/>
      <c r="L547" s="224"/>
      <c r="M547" s="224"/>
      <c r="N547" s="224"/>
      <c r="O547" s="225"/>
      <c r="P547" s="134"/>
      <c r="Q547" s="226"/>
      <c r="R547" s="226"/>
      <c r="S547" s="227">
        <f t="shared" si="39"/>
        <v>0</v>
      </c>
      <c r="T547" s="230"/>
    </row>
    <row r="548" spans="1:20" s="229" customFormat="1" ht="14.25" hidden="1" customHeight="1">
      <c r="A548" s="96"/>
      <c r="B548" s="221"/>
      <c r="C548" s="222"/>
      <c r="D548" s="221"/>
      <c r="E548" s="143"/>
      <c r="F548" s="222"/>
      <c r="G548" s="143"/>
      <c r="H548" s="224"/>
      <c r="I548" s="222"/>
      <c r="J548" s="143"/>
      <c r="K548" s="223"/>
      <c r="L548" s="224"/>
      <c r="M548" s="224"/>
      <c r="N548" s="224"/>
      <c r="O548" s="225"/>
      <c r="P548" s="134"/>
      <c r="Q548" s="226"/>
      <c r="R548" s="226"/>
      <c r="S548" s="227">
        <f t="shared" si="39"/>
        <v>0</v>
      </c>
      <c r="T548" s="230"/>
    </row>
    <row r="549" spans="1:20" s="229" customFormat="1" ht="14.25" hidden="1">
      <c r="A549" s="104"/>
      <c r="B549" s="221"/>
      <c r="C549" s="222"/>
      <c r="D549" s="221"/>
      <c r="E549" s="143"/>
      <c r="F549" s="222"/>
      <c r="G549" s="143"/>
      <c r="H549" s="224"/>
      <c r="I549" s="222"/>
      <c r="J549" s="143"/>
      <c r="K549" s="223"/>
      <c r="L549" s="224"/>
      <c r="M549" s="224"/>
      <c r="N549" s="224"/>
      <c r="O549" s="225"/>
      <c r="P549" s="222"/>
      <c r="Q549" s="226"/>
      <c r="R549" s="226"/>
      <c r="S549" s="227">
        <f t="shared" si="39"/>
        <v>0</v>
      </c>
      <c r="T549" s="230"/>
    </row>
    <row r="550" spans="1:20" s="297" customFormat="1" ht="17.25" customHeight="1">
      <c r="A550" s="285">
        <f>A541+1</f>
        <v>61</v>
      </c>
      <c r="B550" s="286"/>
      <c r="C550" s="287" t="s">
        <v>122</v>
      </c>
      <c r="D550" s="288" t="s">
        <v>33</v>
      </c>
      <c r="E550" s="289">
        <v>56</v>
      </c>
      <c r="F550" s="290">
        <v>1.8</v>
      </c>
      <c r="G550" s="291">
        <f>F550*E550</f>
        <v>100.8</v>
      </c>
      <c r="H550" s="292">
        <f>F550*$H$9</f>
        <v>2.640249566724437</v>
      </c>
      <c r="I550" s="290">
        <v>0</v>
      </c>
      <c r="J550" s="291">
        <f>I550*E550</f>
        <v>0</v>
      </c>
      <c r="K550" s="292">
        <f>$K$9*I550</f>
        <v>0</v>
      </c>
      <c r="L550" s="293">
        <f>(R550*T550+R551*T551+R552*T552+R553*T553+R554*T554+R555*T555+R556*T556+R557*T557+R558*T558)*L$9</f>
        <v>0</v>
      </c>
      <c r="M550" s="292">
        <f>H550+K550+L550</f>
        <v>2.640249566724437</v>
      </c>
      <c r="N550" s="292">
        <f>M550*E550</f>
        <v>147.85397573656849</v>
      </c>
      <c r="O550" s="294">
        <f>E550*L550</f>
        <v>0</v>
      </c>
      <c r="P550" s="295"/>
      <c r="Q550" s="288"/>
      <c r="R550" s="296"/>
      <c r="S550" s="231">
        <f>R550*E550</f>
        <v>0</v>
      </c>
      <c r="T550" s="249"/>
    </row>
    <row r="551" spans="1:20" s="229" customFormat="1" ht="14.25" hidden="1" customHeight="1">
      <c r="A551" s="96"/>
      <c r="B551" s="221"/>
      <c r="C551" s="222"/>
      <c r="D551" s="221"/>
      <c r="E551" s="143"/>
      <c r="F551" s="222"/>
      <c r="G551" s="143"/>
      <c r="H551" s="143"/>
      <c r="I551" s="222"/>
      <c r="J551" s="143"/>
      <c r="K551" s="223"/>
      <c r="L551" s="224"/>
      <c r="M551" s="224"/>
      <c r="N551" s="224"/>
      <c r="O551" s="225"/>
      <c r="P551" s="134"/>
      <c r="Q551" s="226"/>
      <c r="R551" s="226"/>
      <c r="S551" s="227">
        <f t="shared" ref="S551:S558" si="40">R551*E$10</f>
        <v>0</v>
      </c>
      <c r="T551" s="228"/>
    </row>
    <row r="552" spans="1:20" s="229" customFormat="1" ht="14.25" hidden="1" customHeight="1">
      <c r="A552" s="96"/>
      <c r="B552" s="221"/>
      <c r="C552" s="222"/>
      <c r="D552" s="221"/>
      <c r="E552" s="143"/>
      <c r="F552" s="222"/>
      <c r="G552" s="143"/>
      <c r="H552" s="143"/>
      <c r="I552" s="222"/>
      <c r="J552" s="143"/>
      <c r="K552" s="223"/>
      <c r="L552" s="224"/>
      <c r="M552" s="224"/>
      <c r="N552" s="224"/>
      <c r="O552" s="225"/>
      <c r="P552" s="134"/>
      <c r="Q552" s="226"/>
      <c r="R552" s="226"/>
      <c r="S552" s="227">
        <f t="shared" si="40"/>
        <v>0</v>
      </c>
      <c r="T552" s="230"/>
    </row>
    <row r="553" spans="1:20" s="229" customFormat="1" ht="14.25" hidden="1" customHeight="1">
      <c r="A553" s="96"/>
      <c r="B553" s="221"/>
      <c r="C553" s="222"/>
      <c r="D553" s="221"/>
      <c r="E553" s="143"/>
      <c r="F553" s="222"/>
      <c r="G553" s="143"/>
      <c r="H553" s="143"/>
      <c r="I553" s="222"/>
      <c r="J553" s="143"/>
      <c r="K553" s="223"/>
      <c r="L553" s="224"/>
      <c r="M553" s="224"/>
      <c r="N553" s="224"/>
      <c r="O553" s="225"/>
      <c r="P553" s="134"/>
      <c r="Q553" s="226"/>
      <c r="R553" s="226"/>
      <c r="S553" s="227">
        <f t="shared" si="40"/>
        <v>0</v>
      </c>
      <c r="T553" s="230"/>
    </row>
    <row r="554" spans="1:20" s="229" customFormat="1" ht="14.25" hidden="1" customHeight="1">
      <c r="A554" s="96"/>
      <c r="B554" s="221"/>
      <c r="C554" s="222"/>
      <c r="D554" s="221"/>
      <c r="E554" s="143"/>
      <c r="F554" s="222"/>
      <c r="G554" s="143"/>
      <c r="H554" s="143"/>
      <c r="I554" s="222"/>
      <c r="J554" s="143"/>
      <c r="K554" s="223"/>
      <c r="L554" s="224"/>
      <c r="M554" s="224"/>
      <c r="N554" s="224"/>
      <c r="O554" s="225"/>
      <c r="P554" s="134"/>
      <c r="Q554" s="226"/>
      <c r="R554" s="226"/>
      <c r="S554" s="227">
        <f t="shared" si="40"/>
        <v>0</v>
      </c>
      <c r="T554" s="230"/>
    </row>
    <row r="555" spans="1:20" s="229" customFormat="1" ht="14.25" hidden="1" customHeight="1">
      <c r="A555" s="96"/>
      <c r="B555" s="221"/>
      <c r="C555" s="222"/>
      <c r="D555" s="221"/>
      <c r="E555" s="143"/>
      <c r="F555" s="222"/>
      <c r="G555" s="143"/>
      <c r="H555" s="143"/>
      <c r="I555" s="222"/>
      <c r="J555" s="143"/>
      <c r="K555" s="223"/>
      <c r="L555" s="224"/>
      <c r="M555" s="224"/>
      <c r="N555" s="224"/>
      <c r="O555" s="225"/>
      <c r="P555" s="134"/>
      <c r="Q555" s="226"/>
      <c r="R555" s="226"/>
      <c r="S555" s="227">
        <f t="shared" si="40"/>
        <v>0</v>
      </c>
      <c r="T555" s="230"/>
    </row>
    <row r="556" spans="1:20" s="229" customFormat="1" ht="14.25" hidden="1" customHeight="1">
      <c r="A556" s="96"/>
      <c r="B556" s="221"/>
      <c r="C556" s="222"/>
      <c r="D556" s="221"/>
      <c r="E556" s="143"/>
      <c r="F556" s="222"/>
      <c r="G556" s="143">
        <f>F556*E556</f>
        <v>0</v>
      </c>
      <c r="H556" s="143"/>
      <c r="I556" s="222"/>
      <c r="J556" s="143">
        <f>I556*E556</f>
        <v>0</v>
      </c>
      <c r="K556" s="223"/>
      <c r="L556" s="224"/>
      <c r="M556" s="224"/>
      <c r="N556" s="224"/>
      <c r="O556" s="225"/>
      <c r="P556" s="134"/>
      <c r="Q556" s="226"/>
      <c r="R556" s="226"/>
      <c r="S556" s="227">
        <f t="shared" si="40"/>
        <v>0</v>
      </c>
      <c r="T556" s="230"/>
    </row>
    <row r="557" spans="1:20" s="229" customFormat="1" ht="14.25" hidden="1" customHeight="1">
      <c r="A557" s="96"/>
      <c r="B557" s="221"/>
      <c r="C557" s="222"/>
      <c r="D557" s="221"/>
      <c r="E557" s="143"/>
      <c r="F557" s="222"/>
      <c r="G557" s="143"/>
      <c r="H557" s="143"/>
      <c r="I557" s="222"/>
      <c r="J557" s="143"/>
      <c r="K557" s="223"/>
      <c r="L557" s="224"/>
      <c r="M557" s="224"/>
      <c r="N557" s="224"/>
      <c r="O557" s="225"/>
      <c r="P557" s="134"/>
      <c r="Q557" s="226"/>
      <c r="R557" s="226"/>
      <c r="S557" s="227">
        <f t="shared" si="40"/>
        <v>0</v>
      </c>
      <c r="T557" s="230"/>
    </row>
    <row r="558" spans="1:20" s="229" customFormat="1" ht="14.25" hidden="1">
      <c r="A558" s="104"/>
      <c r="B558" s="221"/>
      <c r="C558" s="222"/>
      <c r="D558" s="221"/>
      <c r="E558" s="143"/>
      <c r="F558" s="222"/>
      <c r="G558" s="143"/>
      <c r="H558" s="143"/>
      <c r="I558" s="222"/>
      <c r="J558" s="143"/>
      <c r="K558" s="223"/>
      <c r="L558" s="224"/>
      <c r="M558" s="224"/>
      <c r="N558" s="224"/>
      <c r="O558" s="225"/>
      <c r="P558" s="222"/>
      <c r="Q558" s="226"/>
      <c r="R558" s="226"/>
      <c r="S558" s="227">
        <f t="shared" si="40"/>
        <v>0</v>
      </c>
      <c r="T558" s="230"/>
    </row>
    <row r="559" spans="1:20" s="312" customFormat="1" hidden="1">
      <c r="A559" s="285"/>
      <c r="B559" s="298"/>
      <c r="C559" s="299"/>
      <c r="D559" s="300"/>
      <c r="E559" s="301"/>
      <c r="F559" s="302"/>
      <c r="G559" s="303">
        <f>F559*E559</f>
        <v>0</v>
      </c>
      <c r="H559" s="303">
        <f>$H$9*F559</f>
        <v>0</v>
      </c>
      <c r="I559" s="304"/>
      <c r="J559" s="303">
        <f>E559*I559</f>
        <v>0</v>
      </c>
      <c r="K559" s="303">
        <f>$K$9*I559</f>
        <v>0</v>
      </c>
      <c r="L559" s="305">
        <f>(R559*T559+R560*T560+R561*T561+R562*T562+R563*T563+R564*T564+R565*T565+R566*T566+R567*T567)*L$9</f>
        <v>0</v>
      </c>
      <c r="M559" s="306">
        <f>H559+K559+L559</f>
        <v>0</v>
      </c>
      <c r="N559" s="307">
        <f>M559*E559</f>
        <v>0</v>
      </c>
      <c r="O559" s="303">
        <f>E559*L559</f>
        <v>0</v>
      </c>
      <c r="P559" s="308"/>
      <c r="Q559" s="309"/>
      <c r="R559" s="302"/>
      <c r="S559" s="310">
        <f>R559*E559</f>
        <v>0</v>
      </c>
      <c r="T559" s="311"/>
    </row>
    <row r="560" spans="1:20" hidden="1">
      <c r="A560" s="96"/>
      <c r="B560" s="313"/>
      <c r="C560" s="314"/>
      <c r="D560" s="315"/>
      <c r="E560" s="316"/>
      <c r="F560" s="317"/>
      <c r="G560" s="318"/>
      <c r="H560" s="318"/>
      <c r="I560" s="317"/>
      <c r="J560" s="319"/>
      <c r="K560" s="319"/>
      <c r="L560" s="320"/>
      <c r="M560" s="321"/>
      <c r="N560" s="322"/>
      <c r="O560" s="320"/>
      <c r="P560" s="316"/>
      <c r="Q560" s="323"/>
      <c r="R560" s="324"/>
      <c r="S560" s="318">
        <f>R560*E559</f>
        <v>0</v>
      </c>
      <c r="T560" s="325"/>
    </row>
    <row r="561" spans="1:20" ht="11.25" hidden="1" customHeight="1">
      <c r="A561" s="326"/>
      <c r="B561" s="327"/>
      <c r="C561" s="328"/>
      <c r="D561" s="329"/>
      <c r="E561" s="330"/>
      <c r="F561" s="331"/>
      <c r="G561" s="332"/>
      <c r="H561" s="332"/>
      <c r="I561" s="331"/>
      <c r="J561" s="333"/>
      <c r="K561" s="333"/>
      <c r="L561" s="334"/>
      <c r="M561" s="335"/>
      <c r="N561" s="336"/>
      <c r="O561" s="334"/>
      <c r="P561" s="337"/>
      <c r="Q561" s="338"/>
      <c r="R561" s="339"/>
      <c r="S561" s="332">
        <f>R561*E559</f>
        <v>0</v>
      </c>
      <c r="T561" s="340"/>
    </row>
    <row r="562" spans="1:20" ht="11.25" hidden="1" customHeight="1">
      <c r="A562" s="326"/>
      <c r="B562" s="327"/>
      <c r="C562" s="328"/>
      <c r="D562" s="329"/>
      <c r="E562" s="330"/>
      <c r="F562" s="331"/>
      <c r="G562" s="332"/>
      <c r="H562" s="332"/>
      <c r="I562" s="331"/>
      <c r="J562" s="333"/>
      <c r="K562" s="333"/>
      <c r="L562" s="334"/>
      <c r="M562" s="335"/>
      <c r="N562" s="336"/>
      <c r="O562" s="334"/>
      <c r="P562" s="337"/>
      <c r="Q562" s="338"/>
      <c r="R562" s="339"/>
      <c r="S562" s="332">
        <f>R562*E559</f>
        <v>0</v>
      </c>
      <c r="T562" s="340"/>
    </row>
    <row r="563" spans="1:20" ht="11.25" hidden="1" customHeight="1">
      <c r="A563" s="326"/>
      <c r="B563" s="327"/>
      <c r="C563" s="328"/>
      <c r="D563" s="329"/>
      <c r="E563" s="330"/>
      <c r="F563" s="331"/>
      <c r="G563" s="332"/>
      <c r="H563" s="332"/>
      <c r="I563" s="331"/>
      <c r="J563" s="333"/>
      <c r="K563" s="333"/>
      <c r="L563" s="334"/>
      <c r="M563" s="335"/>
      <c r="N563" s="336"/>
      <c r="O563" s="334"/>
      <c r="P563" s="337"/>
      <c r="Q563" s="338"/>
      <c r="R563" s="339"/>
      <c r="S563" s="332">
        <f>R563*E559</f>
        <v>0</v>
      </c>
      <c r="T563" s="340"/>
    </row>
    <row r="564" spans="1:20" ht="11.25" hidden="1" customHeight="1">
      <c r="A564" s="326"/>
      <c r="B564" s="327"/>
      <c r="C564" s="328"/>
      <c r="D564" s="329"/>
      <c r="E564" s="330"/>
      <c r="F564" s="331"/>
      <c r="G564" s="332"/>
      <c r="H564" s="332"/>
      <c r="I564" s="331"/>
      <c r="J564" s="333"/>
      <c r="K564" s="333"/>
      <c r="L564" s="334"/>
      <c r="M564" s="335"/>
      <c r="N564" s="336"/>
      <c r="O564" s="334"/>
      <c r="P564" s="337"/>
      <c r="Q564" s="338"/>
      <c r="R564" s="339"/>
      <c r="S564" s="332">
        <f>R564*E559</f>
        <v>0</v>
      </c>
      <c r="T564" s="340"/>
    </row>
    <row r="565" spans="1:20" ht="11.25" hidden="1" customHeight="1">
      <c r="A565" s="326"/>
      <c r="B565" s="327"/>
      <c r="C565" s="328"/>
      <c r="D565" s="329"/>
      <c r="E565" s="330"/>
      <c r="F565" s="331"/>
      <c r="G565" s="332"/>
      <c r="H565" s="332"/>
      <c r="I565" s="331"/>
      <c r="J565" s="333"/>
      <c r="K565" s="333"/>
      <c r="L565" s="334"/>
      <c r="M565" s="335"/>
      <c r="N565" s="336"/>
      <c r="O565" s="334"/>
      <c r="P565" s="337"/>
      <c r="Q565" s="338"/>
      <c r="R565" s="339"/>
      <c r="S565" s="332">
        <f>R565*E559</f>
        <v>0</v>
      </c>
      <c r="T565" s="340"/>
    </row>
    <row r="566" spans="1:20" ht="11.25" hidden="1" customHeight="1">
      <c r="A566" s="326"/>
      <c r="B566" s="327"/>
      <c r="C566" s="328"/>
      <c r="D566" s="329"/>
      <c r="E566" s="330"/>
      <c r="F566" s="331"/>
      <c r="G566" s="332"/>
      <c r="H566" s="332"/>
      <c r="I566" s="331"/>
      <c r="J566" s="333"/>
      <c r="K566" s="333"/>
      <c r="L566" s="334"/>
      <c r="M566" s="335"/>
      <c r="N566" s="336"/>
      <c r="O566" s="334"/>
      <c r="P566" s="337"/>
      <c r="Q566" s="338"/>
      <c r="R566" s="339"/>
      <c r="S566" s="332">
        <f>R566*E559</f>
        <v>0</v>
      </c>
      <c r="T566" s="340"/>
    </row>
    <row r="567" spans="1:20" hidden="1">
      <c r="A567" s="341"/>
      <c r="B567" s="327"/>
      <c r="C567" s="328"/>
      <c r="D567" s="329"/>
      <c r="E567" s="330"/>
      <c r="F567" s="331"/>
      <c r="G567" s="332"/>
      <c r="H567" s="318"/>
      <c r="I567" s="331"/>
      <c r="J567" s="319"/>
      <c r="K567" s="319"/>
      <c r="L567" s="320"/>
      <c r="M567" s="321"/>
      <c r="N567" s="322"/>
      <c r="O567" s="320"/>
      <c r="P567" s="337"/>
      <c r="Q567" s="338"/>
      <c r="R567" s="339"/>
      <c r="S567" s="318">
        <f>R567*E559</f>
        <v>0</v>
      </c>
      <c r="T567" s="340"/>
    </row>
    <row r="568" spans="1:20" ht="15" customHeight="1">
      <c r="A568" s="342"/>
      <c r="B568" s="343"/>
      <c r="C568" s="344" t="s">
        <v>123</v>
      </c>
      <c r="D568" s="345"/>
      <c r="E568" s="346"/>
      <c r="F568" s="347"/>
      <c r="G568" s="348">
        <f>SUM(G10:G567)</f>
        <v>803.37499999999989</v>
      </c>
      <c r="H568" s="347"/>
      <c r="I568" s="347"/>
      <c r="J568" s="347">
        <f>SUM(J10:J567)</f>
        <v>12.390000000000002</v>
      </c>
      <c r="K568" s="68"/>
      <c r="L568" s="349"/>
      <c r="M568" s="347"/>
      <c r="N568" s="350">
        <f>SUM(N10:N567)</f>
        <v>5696.5654555301362</v>
      </c>
      <c r="O568" s="347">
        <f>SUM(O10:O567)</f>
        <v>4480.2885585150007</v>
      </c>
      <c r="P568" s="347"/>
      <c r="Q568" s="348"/>
      <c r="R568" s="345"/>
      <c r="S568" s="351"/>
      <c r="T568" s="352"/>
    </row>
    <row r="569" spans="1:20" s="363" customFormat="1">
      <c r="A569" s="353"/>
      <c r="B569" s="354"/>
      <c r="C569" s="355" t="s">
        <v>124</v>
      </c>
      <c r="D569" s="353"/>
      <c r="E569" s="356"/>
      <c r="F569" s="357"/>
      <c r="G569" s="357"/>
      <c r="H569" s="358"/>
      <c r="I569" s="359"/>
      <c r="J569" s="358"/>
      <c r="K569" s="358"/>
      <c r="L569" s="357"/>
      <c r="M569" s="357"/>
      <c r="N569" s="358"/>
      <c r="O569" s="360"/>
      <c r="P569" s="361"/>
      <c r="Q569" s="362"/>
      <c r="S569" s="364"/>
      <c r="T569" s="364"/>
    </row>
    <row r="570" spans="1:20" s="363" customFormat="1">
      <c r="A570" s="353"/>
      <c r="B570" s="365">
        <f>$H$9</f>
        <v>1.4668053148469093</v>
      </c>
      <c r="C570" s="366" t="s">
        <v>125</v>
      </c>
      <c r="D570" s="366"/>
      <c r="E570" s="356"/>
      <c r="I570" s="367"/>
      <c r="O570" s="368"/>
      <c r="P570" s="369">
        <f>G568</f>
        <v>803.37499999999989</v>
      </c>
      <c r="Q570" s="370">
        <f>P570*$B570</f>
        <v>1178.3947198151357</v>
      </c>
      <c r="R570" s="370"/>
      <c r="S570" s="371"/>
      <c r="T570" s="371"/>
    </row>
    <row r="571" spans="1:20" s="357" customFormat="1">
      <c r="B571" s="372">
        <f>$K$9</f>
        <v>3.05748</v>
      </c>
      <c r="C571" s="366" t="s">
        <v>126</v>
      </c>
      <c r="D571" s="366"/>
      <c r="E571" s="373"/>
      <c r="I571" s="359"/>
      <c r="O571" s="374"/>
      <c r="P571" s="369">
        <f>J568</f>
        <v>12.390000000000002</v>
      </c>
      <c r="Q571" s="370">
        <f>P571*$B571</f>
        <v>37.882177200000008</v>
      </c>
      <c r="R571" s="370"/>
      <c r="S571" s="375"/>
      <c r="T571" s="375"/>
    </row>
    <row r="572" spans="1:20" s="363" customFormat="1">
      <c r="B572" s="368">
        <f>L$9</f>
        <v>1.1368665000000002</v>
      </c>
      <c r="C572" s="376" t="s">
        <v>13</v>
      </c>
      <c r="D572" s="377"/>
      <c r="E572" s="373"/>
      <c r="F572" s="378"/>
      <c r="I572" s="367"/>
      <c r="O572" s="368"/>
      <c r="P572" s="369">
        <f>O568/L$9</f>
        <v>3940.91</v>
      </c>
      <c r="Q572" s="370">
        <f>P572*$B572</f>
        <v>4480.2885585150007</v>
      </c>
      <c r="R572" s="370"/>
      <c r="S572" s="375"/>
      <c r="T572" s="375"/>
    </row>
    <row r="573" spans="1:20" s="363" customFormat="1">
      <c r="A573" s="379"/>
      <c r="B573" s="353"/>
      <c r="C573" s="380" t="s">
        <v>12</v>
      </c>
      <c r="D573" s="353"/>
      <c r="E573" s="381"/>
      <c r="F573" s="378"/>
      <c r="I573" s="367"/>
      <c r="N573" s="382"/>
      <c r="O573" s="383"/>
      <c r="P573" s="384">
        <f>Q570+Q571+Q572</f>
        <v>5696.5654555301362</v>
      </c>
      <c r="Q573" s="385"/>
      <c r="R573" s="385"/>
      <c r="S573" s="386"/>
      <c r="T573" s="386"/>
    </row>
    <row r="574" spans="1:20" s="363" customFormat="1" ht="19.5" customHeight="1">
      <c r="B574" s="387">
        <f>M$9</f>
        <v>0.13300000000000001</v>
      </c>
      <c r="C574" s="363" t="s">
        <v>127</v>
      </c>
      <c r="D574" s="388"/>
      <c r="E574" s="389"/>
      <c r="F574" s="378"/>
      <c r="I574" s="367"/>
      <c r="P574" s="384">
        <f>P573*$B574</f>
        <v>757.64320558550821</v>
      </c>
      <c r="Q574" s="390"/>
      <c r="R574" s="390"/>
      <c r="S574" s="390"/>
      <c r="T574" s="390"/>
    </row>
    <row r="575" spans="1:20" s="363" customFormat="1" hidden="1">
      <c r="B575" s="383"/>
      <c r="D575" s="388"/>
      <c r="E575" s="389"/>
      <c r="F575" s="378"/>
      <c r="I575" s="367"/>
      <c r="P575" s="384"/>
      <c r="Q575" s="391"/>
      <c r="R575" s="392"/>
      <c r="S575" s="392"/>
      <c r="T575" s="368"/>
    </row>
    <row r="576" spans="1:20" s="363" customFormat="1" ht="20.25" customHeight="1">
      <c r="B576" s="383"/>
      <c r="C576" s="393" t="s">
        <v>12</v>
      </c>
      <c r="D576" s="388"/>
      <c r="E576" s="389"/>
      <c r="F576" s="378"/>
      <c r="I576" s="367"/>
      <c r="K576" s="394"/>
      <c r="P576" s="384">
        <f>P574+P573</f>
        <v>6454.2086611156446</v>
      </c>
      <c r="Q576" s="390"/>
      <c r="R576" s="390"/>
      <c r="S576" s="390"/>
      <c r="T576" s="390"/>
    </row>
    <row r="577" spans="1:21" s="363" customFormat="1" hidden="1">
      <c r="B577" s="383"/>
      <c r="D577" s="388"/>
      <c r="E577" s="389"/>
      <c r="F577" s="378"/>
      <c r="I577" s="367"/>
      <c r="P577" s="384"/>
      <c r="Q577" s="395"/>
      <c r="R577" s="392"/>
      <c r="S577" s="392"/>
      <c r="T577" s="368"/>
    </row>
    <row r="578" spans="1:21" s="363" customFormat="1" ht="17.25" customHeight="1">
      <c r="B578" s="396">
        <f>N$9</f>
        <v>0.11</v>
      </c>
      <c r="C578" s="363" t="s">
        <v>128</v>
      </c>
      <c r="D578" s="388"/>
      <c r="E578" s="389"/>
      <c r="F578" s="378"/>
      <c r="I578" s="367"/>
      <c r="P578" s="384">
        <f>P576*$B578</f>
        <v>709.96295272272096</v>
      </c>
      <c r="Q578" s="390"/>
      <c r="R578" s="390"/>
      <c r="S578" s="390"/>
      <c r="T578" s="390"/>
    </row>
    <row r="579" spans="1:21" s="363" customFormat="1" hidden="1">
      <c r="A579" s="397"/>
      <c r="B579" s="383"/>
      <c r="D579" s="388"/>
      <c r="E579" s="389"/>
      <c r="F579" s="378"/>
      <c r="I579" s="367"/>
      <c r="P579" s="384"/>
      <c r="Q579" s="391"/>
      <c r="R579" s="392"/>
      <c r="S579" s="392"/>
      <c r="T579" s="368"/>
    </row>
    <row r="580" spans="1:21" s="363" customFormat="1" ht="19.5" customHeight="1">
      <c r="A580" s="397"/>
      <c r="B580" s="353"/>
      <c r="C580" s="398" t="s">
        <v>12</v>
      </c>
      <c r="D580" s="398"/>
      <c r="E580" s="389"/>
      <c r="F580" s="378"/>
      <c r="I580" s="367"/>
      <c r="P580" s="384">
        <f>P578+P576</f>
        <v>7164.1716138383654</v>
      </c>
      <c r="Q580" s="390"/>
      <c r="R580" s="390"/>
      <c r="S580" s="390"/>
      <c r="T580" s="390"/>
    </row>
    <row r="581" spans="1:21" s="407" customFormat="1">
      <c r="A581" s="399"/>
      <c r="B581" s="399"/>
      <c r="C581" s="400" t="s">
        <v>129</v>
      </c>
      <c r="D581" s="401"/>
      <c r="E581" s="402"/>
      <c r="F581" s="402"/>
      <c r="G581" s="402"/>
      <c r="H581" s="403"/>
      <c r="I581" s="402"/>
      <c r="J581" s="403"/>
      <c r="K581" s="403"/>
      <c r="L581" s="402"/>
      <c r="M581" s="402"/>
      <c r="N581" s="403"/>
      <c r="O581" s="404"/>
      <c r="P581" s="405"/>
      <c r="Q581" s="401"/>
      <c r="R581" s="406"/>
      <c r="T581" s="408"/>
    </row>
    <row r="582" spans="1:21" s="95" customFormat="1" ht="25.5" customHeight="1">
      <c r="A582" s="83">
        <f>A11+1</f>
        <v>1</v>
      </c>
      <c r="B582" s="409"/>
      <c r="C582" s="84" t="s">
        <v>32</v>
      </c>
      <c r="D582" s="83" t="s">
        <v>33</v>
      </c>
      <c r="E582" s="85">
        <v>1</v>
      </c>
      <c r="F582" s="253"/>
      <c r="G582" s="410">
        <f>F582*E582</f>
        <v>0</v>
      </c>
      <c r="H582" s="411">
        <f>$H$9*F582</f>
        <v>0</v>
      </c>
      <c r="I582" s="253"/>
      <c r="J582" s="411">
        <f>E582*I582</f>
        <v>0</v>
      </c>
      <c r="K582" s="411">
        <f>$K$9*I582</f>
        <v>0</v>
      </c>
      <c r="L582" s="412">
        <f>475/1.2</f>
        <v>395.83333333333337</v>
      </c>
      <c r="M582" s="413">
        <f>H582+K582+L582</f>
        <v>395.83333333333337</v>
      </c>
      <c r="N582" s="414">
        <f>M582*E582</f>
        <v>395.83333333333337</v>
      </c>
      <c r="O582" s="415">
        <f>E582*L582</f>
        <v>395.83333333333337</v>
      </c>
      <c r="P582" s="93"/>
      <c r="Q582" s="83"/>
      <c r="R582" s="85"/>
      <c r="S582" s="94">
        <f>R582*E582</f>
        <v>0</v>
      </c>
      <c r="T582" s="94"/>
      <c r="U582" s="416"/>
    </row>
    <row r="583" spans="1:21" s="95" customFormat="1" hidden="1">
      <c r="A583" s="96"/>
      <c r="B583" s="97"/>
      <c r="C583" s="98"/>
      <c r="D583" s="96"/>
      <c r="E583" s="99"/>
      <c r="F583" s="100"/>
      <c r="G583" s="100"/>
      <c r="H583" s="100"/>
      <c r="I583" s="100"/>
      <c r="J583" s="101"/>
      <c r="K583" s="101"/>
      <c r="L583" s="100"/>
      <c r="M583" s="417"/>
      <c r="N583" s="101"/>
      <c r="O583" s="102"/>
      <c r="P583" s="100"/>
      <c r="Q583" s="96"/>
      <c r="R583" s="99"/>
      <c r="S583" s="103">
        <f>R583*E582</f>
        <v>0</v>
      </c>
      <c r="T583" s="103"/>
      <c r="U583" s="416"/>
    </row>
    <row r="584" spans="1:21" s="95" customFormat="1" hidden="1">
      <c r="A584" s="96"/>
      <c r="B584" s="97"/>
      <c r="C584" s="97"/>
      <c r="D584" s="96"/>
      <c r="E584" s="99"/>
      <c r="F584" s="100"/>
      <c r="G584" s="100"/>
      <c r="H584" s="100"/>
      <c r="I584" s="100"/>
      <c r="J584" s="101"/>
      <c r="K584" s="101"/>
      <c r="L584" s="100"/>
      <c r="M584" s="417"/>
      <c r="N584" s="101"/>
      <c r="O584" s="102"/>
      <c r="P584" s="100"/>
      <c r="Q584" s="96"/>
      <c r="R584" s="99"/>
      <c r="S584" s="103">
        <f>R584*E582</f>
        <v>0</v>
      </c>
      <c r="T584" s="103"/>
      <c r="U584" s="416"/>
    </row>
    <row r="585" spans="1:21" s="95" customFormat="1" hidden="1">
      <c r="A585" s="96"/>
      <c r="B585" s="97"/>
      <c r="C585" s="97"/>
      <c r="D585" s="96"/>
      <c r="E585" s="99"/>
      <c r="F585" s="100"/>
      <c r="G585" s="100"/>
      <c r="H585" s="100"/>
      <c r="I585" s="100"/>
      <c r="J585" s="101"/>
      <c r="K585" s="101"/>
      <c r="L585" s="100"/>
      <c r="M585" s="417"/>
      <c r="N585" s="101"/>
      <c r="O585" s="102"/>
      <c r="P585" s="100"/>
      <c r="Q585" s="96"/>
      <c r="R585" s="99"/>
      <c r="S585" s="103">
        <f>R585*E582</f>
        <v>0</v>
      </c>
      <c r="T585" s="103"/>
      <c r="U585" s="416"/>
    </row>
    <row r="586" spans="1:21" s="95" customFormat="1" hidden="1">
      <c r="A586" s="96"/>
      <c r="B586" s="97"/>
      <c r="C586" s="97"/>
      <c r="D586" s="96"/>
      <c r="E586" s="99"/>
      <c r="F586" s="100"/>
      <c r="G586" s="100"/>
      <c r="H586" s="100"/>
      <c r="I586" s="100"/>
      <c r="J586" s="101"/>
      <c r="K586" s="101"/>
      <c r="L586" s="100"/>
      <c r="M586" s="417"/>
      <c r="N586" s="101"/>
      <c r="O586" s="102"/>
      <c r="P586" s="100"/>
      <c r="Q586" s="96"/>
      <c r="R586" s="99"/>
      <c r="S586" s="103">
        <f>R586*E582</f>
        <v>0</v>
      </c>
      <c r="T586" s="103"/>
      <c r="U586" s="416"/>
    </row>
    <row r="587" spans="1:21" s="95" customFormat="1" hidden="1">
      <c r="A587" s="96"/>
      <c r="B587" s="97"/>
      <c r="C587" s="97"/>
      <c r="D587" s="96"/>
      <c r="E587" s="99"/>
      <c r="F587" s="100"/>
      <c r="G587" s="100"/>
      <c r="H587" s="100"/>
      <c r="I587" s="100"/>
      <c r="J587" s="101"/>
      <c r="K587" s="101"/>
      <c r="L587" s="100"/>
      <c r="M587" s="417"/>
      <c r="N587" s="101"/>
      <c r="O587" s="102"/>
      <c r="P587" s="100"/>
      <c r="Q587" s="96"/>
      <c r="R587" s="99"/>
      <c r="S587" s="103">
        <f>R587*E582</f>
        <v>0</v>
      </c>
      <c r="T587" s="103"/>
      <c r="U587" s="416"/>
    </row>
    <row r="588" spans="1:21" s="95" customFormat="1" hidden="1">
      <c r="A588" s="96"/>
      <c r="B588" s="97"/>
      <c r="C588" s="97"/>
      <c r="D588" s="96"/>
      <c r="E588" s="99"/>
      <c r="F588" s="100"/>
      <c r="G588" s="100"/>
      <c r="H588" s="100"/>
      <c r="I588" s="100"/>
      <c r="J588" s="101"/>
      <c r="K588" s="101"/>
      <c r="L588" s="100"/>
      <c r="M588" s="417"/>
      <c r="N588" s="101"/>
      <c r="O588" s="102"/>
      <c r="P588" s="100"/>
      <c r="Q588" s="96"/>
      <c r="R588" s="99"/>
      <c r="S588" s="103">
        <f>R588*E582</f>
        <v>0</v>
      </c>
      <c r="T588" s="103"/>
      <c r="U588" s="416"/>
    </row>
    <row r="589" spans="1:21" s="95" customFormat="1" hidden="1">
      <c r="A589" s="96"/>
      <c r="B589" s="97"/>
      <c r="C589" s="97"/>
      <c r="D589" s="96"/>
      <c r="E589" s="99"/>
      <c r="F589" s="100"/>
      <c r="G589" s="100"/>
      <c r="H589" s="100"/>
      <c r="I589" s="100"/>
      <c r="J589" s="101"/>
      <c r="K589" s="101"/>
      <c r="L589" s="100"/>
      <c r="M589" s="417"/>
      <c r="N589" s="101"/>
      <c r="O589" s="102"/>
      <c r="P589" s="100"/>
      <c r="Q589" s="96"/>
      <c r="R589" s="99"/>
      <c r="S589" s="103">
        <f>R589*E582</f>
        <v>0</v>
      </c>
      <c r="T589" s="103"/>
      <c r="U589" s="416"/>
    </row>
    <row r="590" spans="1:21" s="95" customFormat="1" hidden="1">
      <c r="A590" s="104"/>
      <c r="B590" s="105"/>
      <c r="C590" s="105"/>
      <c r="D590" s="104"/>
      <c r="E590" s="106"/>
      <c r="F590" s="107"/>
      <c r="G590" s="107"/>
      <c r="H590" s="107"/>
      <c r="I590" s="107"/>
      <c r="J590" s="108"/>
      <c r="K590" s="108"/>
      <c r="L590" s="107"/>
      <c r="M590" s="418"/>
      <c r="N590" s="108"/>
      <c r="O590" s="109"/>
      <c r="P590" s="107"/>
      <c r="Q590" s="104"/>
      <c r="R590" s="106"/>
      <c r="S590" s="110">
        <f>R590*E582</f>
        <v>0</v>
      </c>
      <c r="T590" s="110"/>
      <c r="U590" s="416"/>
    </row>
    <row r="591" spans="1:21" s="95" customFormat="1" ht="27" customHeight="1">
      <c r="A591" s="83">
        <f>A582+1</f>
        <v>2</v>
      </c>
      <c r="B591" s="409"/>
      <c r="C591" s="84" t="s">
        <v>34</v>
      </c>
      <c r="D591" s="83" t="s">
        <v>33</v>
      </c>
      <c r="E591" s="85">
        <v>1</v>
      </c>
      <c r="F591" s="86"/>
      <c r="G591" s="87">
        <f>F591*E591</f>
        <v>0</v>
      </c>
      <c r="H591" s="88">
        <f>$H$9*F591</f>
        <v>0</v>
      </c>
      <c r="I591" s="86"/>
      <c r="J591" s="88">
        <f>E591*I591</f>
        <v>0</v>
      </c>
      <c r="K591" s="88">
        <f>$K$9*I591</f>
        <v>0</v>
      </c>
      <c r="L591" s="89">
        <f>395/1.2</f>
        <v>329.16666666666669</v>
      </c>
      <c r="M591" s="419">
        <f>H591+K591+L591</f>
        <v>329.16666666666669</v>
      </c>
      <c r="N591" s="91">
        <f>M591*E591</f>
        <v>329.16666666666669</v>
      </c>
      <c r="O591" s="92">
        <f>E591*L591</f>
        <v>329.16666666666669</v>
      </c>
      <c r="P591" s="93"/>
      <c r="Q591" s="83"/>
      <c r="R591" s="85"/>
      <c r="S591" s="94">
        <f>R591*E591</f>
        <v>0</v>
      </c>
      <c r="T591" s="94"/>
      <c r="U591" s="416"/>
    </row>
    <row r="592" spans="1:21" s="95" customFormat="1" hidden="1">
      <c r="A592" s="96"/>
      <c r="B592" s="97"/>
      <c r="C592" s="98"/>
      <c r="D592" s="96"/>
      <c r="E592" s="99"/>
      <c r="F592" s="100"/>
      <c r="G592" s="100"/>
      <c r="H592" s="100"/>
      <c r="I592" s="100"/>
      <c r="J592" s="101"/>
      <c r="K592" s="101"/>
      <c r="L592" s="100"/>
      <c r="M592" s="417"/>
      <c r="N592" s="101"/>
      <c r="O592" s="102"/>
      <c r="P592" s="100"/>
      <c r="Q592" s="111"/>
      <c r="R592" s="112"/>
      <c r="S592" s="103">
        <f>R592*E591</f>
        <v>0</v>
      </c>
      <c r="T592" s="100"/>
      <c r="U592" s="416"/>
    </row>
    <row r="593" spans="1:21" s="95" customFormat="1" hidden="1">
      <c r="A593" s="96"/>
      <c r="B593" s="97"/>
      <c r="C593" s="97"/>
      <c r="D593" s="96"/>
      <c r="E593" s="99"/>
      <c r="F593" s="100"/>
      <c r="G593" s="100"/>
      <c r="H593" s="100"/>
      <c r="I593" s="100"/>
      <c r="J593" s="101"/>
      <c r="K593" s="101"/>
      <c r="L593" s="100"/>
      <c r="M593" s="417"/>
      <c r="N593" s="101"/>
      <c r="O593" s="102"/>
      <c r="P593" s="100"/>
      <c r="Q593" s="111"/>
      <c r="R593" s="112"/>
      <c r="S593" s="103">
        <f>R593*E591</f>
        <v>0</v>
      </c>
      <c r="T593" s="100"/>
      <c r="U593" s="416"/>
    </row>
    <row r="594" spans="1:21" s="95" customFormat="1" hidden="1">
      <c r="A594" s="96"/>
      <c r="B594" s="97"/>
      <c r="C594" s="97"/>
      <c r="D594" s="96"/>
      <c r="E594" s="99"/>
      <c r="F594" s="100"/>
      <c r="G594" s="100"/>
      <c r="H594" s="100"/>
      <c r="I594" s="100"/>
      <c r="J594" s="101"/>
      <c r="K594" s="101"/>
      <c r="L594" s="100"/>
      <c r="M594" s="417"/>
      <c r="N594" s="101"/>
      <c r="O594" s="102"/>
      <c r="P594" s="100"/>
      <c r="Q594" s="111"/>
      <c r="R594" s="112"/>
      <c r="S594" s="103">
        <f>R594*E591</f>
        <v>0</v>
      </c>
      <c r="T594" s="100"/>
      <c r="U594" s="416"/>
    </row>
    <row r="595" spans="1:21" s="95" customFormat="1" hidden="1">
      <c r="A595" s="96"/>
      <c r="B595" s="97"/>
      <c r="C595" s="97"/>
      <c r="D595" s="96"/>
      <c r="E595" s="99"/>
      <c r="F595" s="100"/>
      <c r="G595" s="100"/>
      <c r="H595" s="100"/>
      <c r="I595" s="100"/>
      <c r="J595" s="101"/>
      <c r="K595" s="101"/>
      <c r="L595" s="100"/>
      <c r="M595" s="417"/>
      <c r="N595" s="101"/>
      <c r="O595" s="102"/>
      <c r="P595" s="100"/>
      <c r="Q595" s="111"/>
      <c r="R595" s="112"/>
      <c r="S595" s="103">
        <f>R595*E591</f>
        <v>0</v>
      </c>
      <c r="T595" s="100"/>
      <c r="U595" s="416"/>
    </row>
    <row r="596" spans="1:21" s="95" customFormat="1" hidden="1">
      <c r="A596" s="96"/>
      <c r="B596" s="97"/>
      <c r="C596" s="97"/>
      <c r="D596" s="96"/>
      <c r="E596" s="99"/>
      <c r="F596" s="100"/>
      <c r="G596" s="100"/>
      <c r="H596" s="100"/>
      <c r="I596" s="100"/>
      <c r="J596" s="101"/>
      <c r="K596" s="101"/>
      <c r="L596" s="100"/>
      <c r="M596" s="417"/>
      <c r="N596" s="101"/>
      <c r="O596" s="102"/>
      <c r="P596" s="100"/>
      <c r="Q596" s="111"/>
      <c r="R596" s="112"/>
      <c r="S596" s="103">
        <f>R596*E591</f>
        <v>0</v>
      </c>
      <c r="T596" s="100"/>
      <c r="U596" s="416"/>
    </row>
    <row r="597" spans="1:21" s="95" customFormat="1" hidden="1">
      <c r="A597" s="96"/>
      <c r="B597" s="97"/>
      <c r="C597" s="97"/>
      <c r="D597" s="96"/>
      <c r="E597" s="99"/>
      <c r="F597" s="100"/>
      <c r="G597" s="100"/>
      <c r="H597" s="100"/>
      <c r="I597" s="100"/>
      <c r="J597" s="101"/>
      <c r="K597" s="101"/>
      <c r="L597" s="100"/>
      <c r="M597" s="417"/>
      <c r="N597" s="101"/>
      <c r="O597" s="102"/>
      <c r="P597" s="100"/>
      <c r="Q597" s="111"/>
      <c r="R597" s="112"/>
      <c r="S597" s="103">
        <f>R597*E591</f>
        <v>0</v>
      </c>
      <c r="T597" s="100"/>
      <c r="U597" s="416"/>
    </row>
    <row r="598" spans="1:21" s="95" customFormat="1" hidden="1">
      <c r="A598" s="96"/>
      <c r="B598" s="97"/>
      <c r="C598" s="97"/>
      <c r="D598" s="96"/>
      <c r="E598" s="99"/>
      <c r="F598" s="100"/>
      <c r="G598" s="100"/>
      <c r="H598" s="100"/>
      <c r="I598" s="100"/>
      <c r="J598" s="101"/>
      <c r="K598" s="101"/>
      <c r="L598" s="100"/>
      <c r="M598" s="417"/>
      <c r="N598" s="101"/>
      <c r="O598" s="102"/>
      <c r="P598" s="100"/>
      <c r="Q598" s="111"/>
      <c r="R598" s="112"/>
      <c r="S598" s="103">
        <f>R598*E591</f>
        <v>0</v>
      </c>
      <c r="T598" s="100"/>
      <c r="U598" s="416"/>
    </row>
    <row r="599" spans="1:21" s="95" customFormat="1" hidden="1">
      <c r="A599" s="104"/>
      <c r="B599" s="105"/>
      <c r="C599" s="105"/>
      <c r="D599" s="104"/>
      <c r="E599" s="106"/>
      <c r="F599" s="107"/>
      <c r="G599" s="107"/>
      <c r="H599" s="107"/>
      <c r="I599" s="107"/>
      <c r="J599" s="108"/>
      <c r="K599" s="108"/>
      <c r="L599" s="107"/>
      <c r="M599" s="418"/>
      <c r="N599" s="108"/>
      <c r="O599" s="109"/>
      <c r="P599" s="107"/>
      <c r="Q599" s="113"/>
      <c r="R599" s="114"/>
      <c r="S599" s="110">
        <f>R599*E591</f>
        <v>0</v>
      </c>
      <c r="T599" s="107"/>
      <c r="U599" s="416"/>
    </row>
    <row r="600" spans="1:21" s="95" customFormat="1" ht="36">
      <c r="A600" s="83">
        <f>A591+1</f>
        <v>3</v>
      </c>
      <c r="B600" s="409"/>
      <c r="C600" s="84" t="s">
        <v>36</v>
      </c>
      <c r="D600" s="83" t="s">
        <v>33</v>
      </c>
      <c r="E600" s="85">
        <v>1</v>
      </c>
      <c r="F600" s="86"/>
      <c r="G600" s="420">
        <f>F600*E600</f>
        <v>0</v>
      </c>
      <c r="H600" s="421">
        <f>$H$9*F600</f>
        <v>0</v>
      </c>
      <c r="I600" s="86"/>
      <c r="J600" s="421">
        <f>E600*I600</f>
        <v>0</v>
      </c>
      <c r="K600" s="421">
        <f>$K$9*I600</f>
        <v>0</v>
      </c>
      <c r="L600" s="422">
        <f>2285/1.2</f>
        <v>1904.1666666666667</v>
      </c>
      <c r="M600" s="423">
        <f>H600+K600+L600</f>
        <v>1904.1666666666667</v>
      </c>
      <c r="N600" s="424">
        <f>M600*E600</f>
        <v>1904.1666666666667</v>
      </c>
      <c r="O600" s="425">
        <f>E600*L600</f>
        <v>1904.1666666666667</v>
      </c>
      <c r="P600" s="93"/>
      <c r="Q600" s="83"/>
      <c r="R600" s="85"/>
      <c r="S600" s="94">
        <f>R600*E600</f>
        <v>0</v>
      </c>
      <c r="T600" s="86"/>
      <c r="U600" s="416"/>
    </row>
    <row r="601" spans="1:21" s="95" customFormat="1" hidden="1">
      <c r="A601" s="96"/>
      <c r="B601" s="97"/>
      <c r="C601" s="97"/>
      <c r="D601" s="96"/>
      <c r="E601" s="99"/>
      <c r="F601" s="100"/>
      <c r="G601" s="100"/>
      <c r="H601" s="100"/>
      <c r="I601" s="100"/>
      <c r="J601" s="101"/>
      <c r="K601" s="101"/>
      <c r="L601" s="100"/>
      <c r="M601" s="417"/>
      <c r="N601" s="101"/>
      <c r="O601" s="102"/>
      <c r="P601" s="100"/>
      <c r="Q601" s="111"/>
      <c r="R601" s="112"/>
      <c r="S601" s="103">
        <f>R601*E600</f>
        <v>0</v>
      </c>
      <c r="T601" s="100"/>
      <c r="U601" s="416"/>
    </row>
    <row r="602" spans="1:21" s="95" customFormat="1" hidden="1">
      <c r="A602" s="96"/>
      <c r="B602" s="97"/>
      <c r="C602" s="97"/>
      <c r="D602" s="96"/>
      <c r="E602" s="99"/>
      <c r="F602" s="100"/>
      <c r="G602" s="100"/>
      <c r="H602" s="100"/>
      <c r="I602" s="100"/>
      <c r="J602" s="101"/>
      <c r="K602" s="101"/>
      <c r="L602" s="100"/>
      <c r="M602" s="417"/>
      <c r="N602" s="101"/>
      <c r="O602" s="102"/>
      <c r="P602" s="100"/>
      <c r="Q602" s="111"/>
      <c r="R602" s="112"/>
      <c r="S602" s="103">
        <f>R602*E600</f>
        <v>0</v>
      </c>
      <c r="T602" s="100"/>
      <c r="U602" s="416"/>
    </row>
    <row r="603" spans="1:21" s="95" customFormat="1" hidden="1">
      <c r="A603" s="96"/>
      <c r="B603" s="97"/>
      <c r="C603" s="97"/>
      <c r="D603" s="96"/>
      <c r="E603" s="99"/>
      <c r="F603" s="100"/>
      <c r="G603" s="100"/>
      <c r="H603" s="100"/>
      <c r="I603" s="100"/>
      <c r="J603" s="101"/>
      <c r="K603" s="101"/>
      <c r="L603" s="100"/>
      <c r="M603" s="417"/>
      <c r="N603" s="101"/>
      <c r="O603" s="102"/>
      <c r="P603" s="100"/>
      <c r="Q603" s="111"/>
      <c r="R603" s="112"/>
      <c r="S603" s="103">
        <f>R603*E600</f>
        <v>0</v>
      </c>
      <c r="T603" s="100"/>
      <c r="U603" s="416"/>
    </row>
    <row r="604" spans="1:21" s="95" customFormat="1" hidden="1">
      <c r="A604" s="96"/>
      <c r="B604" s="97"/>
      <c r="C604" s="97"/>
      <c r="D604" s="96"/>
      <c r="E604" s="99"/>
      <c r="F604" s="100"/>
      <c r="G604" s="100"/>
      <c r="H604" s="100"/>
      <c r="I604" s="100"/>
      <c r="J604" s="101"/>
      <c r="K604" s="101"/>
      <c r="L604" s="100"/>
      <c r="M604" s="417"/>
      <c r="N604" s="101"/>
      <c r="O604" s="102"/>
      <c r="P604" s="100"/>
      <c r="Q604" s="111"/>
      <c r="R604" s="112"/>
      <c r="S604" s="103">
        <f>R604*E600</f>
        <v>0</v>
      </c>
      <c r="T604" s="100"/>
      <c r="U604" s="416"/>
    </row>
    <row r="605" spans="1:21" s="95" customFormat="1" hidden="1">
      <c r="A605" s="96"/>
      <c r="B605" s="97"/>
      <c r="C605" s="97"/>
      <c r="D605" s="96"/>
      <c r="E605" s="99"/>
      <c r="F605" s="100"/>
      <c r="G605" s="100"/>
      <c r="H605" s="100"/>
      <c r="I605" s="100"/>
      <c r="J605" s="101"/>
      <c r="K605" s="101"/>
      <c r="L605" s="100"/>
      <c r="M605" s="417"/>
      <c r="N605" s="101"/>
      <c r="O605" s="102"/>
      <c r="P605" s="100"/>
      <c r="Q605" s="111"/>
      <c r="R605" s="112"/>
      <c r="S605" s="103">
        <f>R605*E600</f>
        <v>0</v>
      </c>
      <c r="T605" s="100"/>
      <c r="U605" s="416"/>
    </row>
    <row r="606" spans="1:21" s="95" customFormat="1" hidden="1">
      <c r="A606" s="96"/>
      <c r="B606" s="97"/>
      <c r="C606" s="97"/>
      <c r="D606" s="96"/>
      <c r="E606" s="99"/>
      <c r="F606" s="100"/>
      <c r="G606" s="100"/>
      <c r="H606" s="100"/>
      <c r="I606" s="100"/>
      <c r="J606" s="101"/>
      <c r="K606" s="101"/>
      <c r="L606" s="100"/>
      <c r="M606" s="417"/>
      <c r="N606" s="101"/>
      <c r="O606" s="102"/>
      <c r="P606" s="100"/>
      <c r="Q606" s="111"/>
      <c r="R606" s="112"/>
      <c r="S606" s="103">
        <f>R606*E600</f>
        <v>0</v>
      </c>
      <c r="T606" s="100"/>
      <c r="U606" s="416"/>
    </row>
    <row r="607" spans="1:21" s="95" customFormat="1" hidden="1">
      <c r="A607" s="96"/>
      <c r="B607" s="97"/>
      <c r="C607" s="97"/>
      <c r="D607" s="96"/>
      <c r="E607" s="99"/>
      <c r="F607" s="100"/>
      <c r="G607" s="100"/>
      <c r="H607" s="100"/>
      <c r="I607" s="100"/>
      <c r="J607" s="101"/>
      <c r="K607" s="101"/>
      <c r="L607" s="100"/>
      <c r="M607" s="417"/>
      <c r="N607" s="101"/>
      <c r="O607" s="102"/>
      <c r="P607" s="100"/>
      <c r="Q607" s="111"/>
      <c r="R607" s="112"/>
      <c r="S607" s="103">
        <f>R607*E600</f>
        <v>0</v>
      </c>
      <c r="T607" s="100"/>
      <c r="U607" s="416"/>
    </row>
    <row r="608" spans="1:21" s="95" customFormat="1" hidden="1">
      <c r="A608" s="104"/>
      <c r="B608" s="105"/>
      <c r="C608" s="105"/>
      <c r="D608" s="104"/>
      <c r="E608" s="106"/>
      <c r="F608" s="107"/>
      <c r="G608" s="107"/>
      <c r="H608" s="107"/>
      <c r="I608" s="107"/>
      <c r="J608" s="108"/>
      <c r="K608" s="108"/>
      <c r="L608" s="107"/>
      <c r="M608" s="418"/>
      <c r="N608" s="108"/>
      <c r="O608" s="109"/>
      <c r="P608" s="107"/>
      <c r="Q608" s="113"/>
      <c r="R608" s="114"/>
      <c r="S608" s="110">
        <f>R608*E600</f>
        <v>0</v>
      </c>
      <c r="T608" s="107"/>
      <c r="U608" s="416"/>
    </row>
    <row r="609" spans="1:20" s="95" customFormat="1" ht="24">
      <c r="A609" s="83">
        <f>A600+1</f>
        <v>4</v>
      </c>
      <c r="B609" s="116"/>
      <c r="C609" s="117" t="s">
        <v>38</v>
      </c>
      <c r="D609" s="83" t="s">
        <v>33</v>
      </c>
      <c r="E609" s="118">
        <v>1</v>
      </c>
      <c r="F609" s="119"/>
      <c r="G609" s="120">
        <f>F609*E609</f>
        <v>0</v>
      </c>
      <c r="H609" s="121">
        <f>$H$9*F609</f>
        <v>0</v>
      </c>
      <c r="I609" s="119"/>
      <c r="J609" s="121">
        <f>E609*I609</f>
        <v>0</v>
      </c>
      <c r="K609" s="121">
        <f>$K$9*I609</f>
        <v>0</v>
      </c>
      <c r="L609" s="122">
        <f>227/1.2</f>
        <v>189.16666666666669</v>
      </c>
      <c r="M609" s="123">
        <f>H609+K609+L609</f>
        <v>189.16666666666669</v>
      </c>
      <c r="N609" s="124">
        <f>M609*E609</f>
        <v>189.16666666666669</v>
      </c>
      <c r="O609" s="125">
        <f>E609*L609</f>
        <v>189.16666666666669</v>
      </c>
      <c r="P609" s="126"/>
      <c r="Q609" s="127"/>
      <c r="R609" s="128"/>
      <c r="S609" s="129">
        <f>R609*E609</f>
        <v>0</v>
      </c>
      <c r="T609" s="130"/>
    </row>
    <row r="610" spans="1:20" s="95" customFormat="1" hidden="1">
      <c r="A610" s="96"/>
      <c r="B610" s="131"/>
      <c r="C610" s="132"/>
      <c r="D610" s="131"/>
      <c r="E610" s="133"/>
      <c r="F610" s="134"/>
      <c r="G610" s="135"/>
      <c r="H610" s="136"/>
      <c r="I610" s="134"/>
      <c r="J610" s="137"/>
      <c r="K610" s="137"/>
      <c r="L610" s="138"/>
      <c r="M610" s="139"/>
      <c r="N610" s="140"/>
      <c r="O610" s="138"/>
      <c r="P610" s="134"/>
      <c r="Q610" s="141"/>
      <c r="R610" s="142"/>
      <c r="S610" s="143">
        <f>R610*E609</f>
        <v>0</v>
      </c>
      <c r="T610" s="144"/>
    </row>
    <row r="611" spans="1:20" s="95" customFormat="1" hidden="1">
      <c r="A611" s="96"/>
      <c r="B611" s="131"/>
      <c r="C611" s="145"/>
      <c r="D611" s="131"/>
      <c r="E611" s="133"/>
      <c r="F611" s="134"/>
      <c r="G611" s="135"/>
      <c r="H611" s="136"/>
      <c r="I611" s="134"/>
      <c r="J611" s="137"/>
      <c r="K611" s="137"/>
      <c r="L611" s="138"/>
      <c r="M611" s="139"/>
      <c r="N611" s="140"/>
      <c r="O611" s="138"/>
      <c r="P611" s="134"/>
      <c r="Q611" s="141"/>
      <c r="R611" s="142"/>
      <c r="S611" s="146">
        <f>R611*E609</f>
        <v>0</v>
      </c>
      <c r="T611" s="144"/>
    </row>
    <row r="612" spans="1:20" s="95" customFormat="1" hidden="1">
      <c r="A612" s="96"/>
      <c r="B612" s="131"/>
      <c r="C612" s="145"/>
      <c r="D612" s="131"/>
      <c r="E612" s="133"/>
      <c r="F612" s="134"/>
      <c r="G612" s="135"/>
      <c r="H612" s="136"/>
      <c r="I612" s="134"/>
      <c r="J612" s="137"/>
      <c r="K612" s="137"/>
      <c r="L612" s="138"/>
      <c r="M612" s="139"/>
      <c r="N612" s="140"/>
      <c r="O612" s="138"/>
      <c r="P612" s="134"/>
      <c r="Q612" s="141"/>
      <c r="R612" s="142"/>
      <c r="S612" s="143">
        <f>R612*E609</f>
        <v>0</v>
      </c>
      <c r="T612" s="144"/>
    </row>
    <row r="613" spans="1:20" s="95" customFormat="1" hidden="1">
      <c r="A613" s="96"/>
      <c r="B613" s="131"/>
      <c r="C613" s="145"/>
      <c r="D613" s="131"/>
      <c r="E613" s="133"/>
      <c r="F613" s="134"/>
      <c r="G613" s="135"/>
      <c r="H613" s="136"/>
      <c r="I613" s="134"/>
      <c r="J613" s="137"/>
      <c r="K613" s="137"/>
      <c r="L613" s="138"/>
      <c r="M613" s="139"/>
      <c r="N613" s="140"/>
      <c r="O613" s="138"/>
      <c r="P613" s="134"/>
      <c r="Q613" s="141"/>
      <c r="R613" s="142"/>
      <c r="S613" s="143">
        <f>R613*E609</f>
        <v>0</v>
      </c>
      <c r="T613" s="144"/>
    </row>
    <row r="614" spans="1:20" s="95" customFormat="1" hidden="1">
      <c r="A614" s="96"/>
      <c r="B614" s="131"/>
      <c r="C614" s="145"/>
      <c r="D614" s="131"/>
      <c r="E614" s="133"/>
      <c r="F614" s="134"/>
      <c r="G614" s="135"/>
      <c r="H614" s="136"/>
      <c r="I614" s="134"/>
      <c r="J614" s="137"/>
      <c r="K614" s="137"/>
      <c r="L614" s="138"/>
      <c r="M614" s="139"/>
      <c r="N614" s="140"/>
      <c r="O614" s="138"/>
      <c r="P614" s="134"/>
      <c r="Q614" s="141"/>
      <c r="R614" s="142"/>
      <c r="S614" s="143">
        <f>R614*E609</f>
        <v>0</v>
      </c>
      <c r="T614" s="144"/>
    </row>
    <row r="615" spans="1:20" s="95" customFormat="1" hidden="1">
      <c r="A615" s="96"/>
      <c r="B615" s="131"/>
      <c r="C615" s="145"/>
      <c r="D615" s="131"/>
      <c r="E615" s="133"/>
      <c r="F615" s="134"/>
      <c r="G615" s="135"/>
      <c r="H615" s="136"/>
      <c r="I615" s="134"/>
      <c r="J615" s="137"/>
      <c r="K615" s="137"/>
      <c r="L615" s="138"/>
      <c r="M615" s="139"/>
      <c r="N615" s="140"/>
      <c r="O615" s="138"/>
      <c r="P615" s="134"/>
      <c r="Q615" s="141"/>
      <c r="R615" s="142"/>
      <c r="S615" s="143">
        <f>R615*E609</f>
        <v>0</v>
      </c>
      <c r="T615" s="144"/>
    </row>
    <row r="616" spans="1:20" s="95" customFormat="1" hidden="1">
      <c r="A616" s="96"/>
      <c r="B616" s="131"/>
      <c r="C616" s="145"/>
      <c r="D616" s="131"/>
      <c r="E616" s="133"/>
      <c r="F616" s="134"/>
      <c r="G616" s="135"/>
      <c r="H616" s="136"/>
      <c r="I616" s="134"/>
      <c r="J616" s="137"/>
      <c r="K616" s="137"/>
      <c r="L616" s="138"/>
      <c r="M616" s="139"/>
      <c r="N616" s="140"/>
      <c r="O616" s="138"/>
      <c r="P616" s="134"/>
      <c r="Q616" s="141"/>
      <c r="R616" s="142"/>
      <c r="S616" s="143">
        <f>R616*E609</f>
        <v>0</v>
      </c>
      <c r="T616" s="144"/>
    </row>
    <row r="617" spans="1:20" s="95" customFormat="1" hidden="1">
      <c r="A617" s="104"/>
      <c r="B617" s="131"/>
      <c r="C617" s="145"/>
      <c r="D617" s="131"/>
      <c r="E617" s="133"/>
      <c r="F617" s="134"/>
      <c r="G617" s="135"/>
      <c r="H617" s="136"/>
      <c r="I617" s="134"/>
      <c r="J617" s="137"/>
      <c r="K617" s="137"/>
      <c r="L617" s="138"/>
      <c r="M617" s="139"/>
      <c r="N617" s="140"/>
      <c r="O617" s="138"/>
      <c r="P617" s="134"/>
      <c r="Q617" s="141"/>
      <c r="R617" s="142"/>
      <c r="S617" s="146">
        <f>R617*E609</f>
        <v>0</v>
      </c>
      <c r="T617" s="144"/>
    </row>
    <row r="618" spans="1:20" s="95" customFormat="1" ht="24">
      <c r="A618" s="83">
        <f>A609+1</f>
        <v>5</v>
      </c>
      <c r="B618" s="116"/>
      <c r="C618" s="117" t="s">
        <v>39</v>
      </c>
      <c r="D618" s="83" t="s">
        <v>33</v>
      </c>
      <c r="E618" s="118">
        <v>1</v>
      </c>
      <c r="F618" s="119"/>
      <c r="G618" s="120">
        <f>F618*E618</f>
        <v>0</v>
      </c>
      <c r="H618" s="121">
        <f>$H$9*F618</f>
        <v>0</v>
      </c>
      <c r="I618" s="119"/>
      <c r="J618" s="121">
        <f>E618*I618</f>
        <v>0</v>
      </c>
      <c r="K618" s="121">
        <f>$K$9*I618</f>
        <v>0</v>
      </c>
      <c r="L618" s="122">
        <f>197/1.2</f>
        <v>164.16666666666669</v>
      </c>
      <c r="M618" s="123">
        <f>H618+K618+L618</f>
        <v>164.16666666666669</v>
      </c>
      <c r="N618" s="124">
        <f>M618*E618</f>
        <v>164.16666666666669</v>
      </c>
      <c r="O618" s="125">
        <f>E618*L618</f>
        <v>164.16666666666669</v>
      </c>
      <c r="P618" s="126"/>
      <c r="Q618" s="127"/>
      <c r="R618" s="128"/>
      <c r="S618" s="129">
        <f>R618*E618</f>
        <v>0</v>
      </c>
      <c r="T618" s="130"/>
    </row>
    <row r="619" spans="1:20" s="95" customFormat="1" hidden="1">
      <c r="A619" s="96"/>
      <c r="B619" s="131"/>
      <c r="C619" s="132"/>
      <c r="D619" s="131"/>
      <c r="E619" s="133"/>
      <c r="F619" s="134"/>
      <c r="G619" s="135"/>
      <c r="H619" s="136"/>
      <c r="I619" s="134"/>
      <c r="J619" s="137"/>
      <c r="K619" s="137"/>
      <c r="L619" s="138"/>
      <c r="M619" s="139"/>
      <c r="N619" s="140"/>
      <c r="O619" s="138"/>
      <c r="P619" s="134"/>
      <c r="Q619" s="141"/>
      <c r="R619" s="142"/>
      <c r="S619" s="143">
        <f>R619*E618</f>
        <v>0</v>
      </c>
      <c r="T619" s="144"/>
    </row>
    <row r="620" spans="1:20" s="95" customFormat="1" hidden="1">
      <c r="A620" s="96"/>
      <c r="B620" s="131"/>
      <c r="C620" s="145"/>
      <c r="D620" s="131"/>
      <c r="E620" s="133"/>
      <c r="F620" s="134"/>
      <c r="G620" s="135"/>
      <c r="H620" s="136"/>
      <c r="I620" s="134"/>
      <c r="J620" s="137"/>
      <c r="K620" s="137"/>
      <c r="L620" s="138"/>
      <c r="M620" s="139"/>
      <c r="N620" s="140"/>
      <c r="O620" s="138"/>
      <c r="P620" s="134"/>
      <c r="Q620" s="141"/>
      <c r="R620" s="142"/>
      <c r="S620" s="146">
        <f>R620*E618</f>
        <v>0</v>
      </c>
      <c r="T620" s="144"/>
    </row>
    <row r="621" spans="1:20" s="95" customFormat="1" hidden="1">
      <c r="A621" s="96"/>
      <c r="B621" s="131"/>
      <c r="C621" s="145"/>
      <c r="D621" s="131"/>
      <c r="E621" s="133"/>
      <c r="F621" s="134"/>
      <c r="G621" s="135"/>
      <c r="H621" s="136"/>
      <c r="I621" s="134"/>
      <c r="J621" s="137"/>
      <c r="K621" s="137"/>
      <c r="L621" s="138"/>
      <c r="M621" s="139"/>
      <c r="N621" s="140"/>
      <c r="O621" s="138"/>
      <c r="P621" s="134"/>
      <c r="Q621" s="141"/>
      <c r="R621" s="142"/>
      <c r="S621" s="143">
        <f>R621*E618</f>
        <v>0</v>
      </c>
      <c r="T621" s="144"/>
    </row>
    <row r="622" spans="1:20" s="95" customFormat="1" hidden="1">
      <c r="A622" s="96"/>
      <c r="B622" s="131"/>
      <c r="C622" s="145"/>
      <c r="D622" s="131"/>
      <c r="E622" s="133"/>
      <c r="F622" s="134"/>
      <c r="G622" s="135"/>
      <c r="H622" s="136"/>
      <c r="I622" s="134"/>
      <c r="J622" s="137"/>
      <c r="K622" s="137"/>
      <c r="L622" s="138"/>
      <c r="M622" s="139"/>
      <c r="N622" s="140"/>
      <c r="O622" s="138"/>
      <c r="P622" s="134"/>
      <c r="Q622" s="141"/>
      <c r="R622" s="142"/>
      <c r="S622" s="143">
        <f>R622*E618</f>
        <v>0</v>
      </c>
      <c r="T622" s="144"/>
    </row>
    <row r="623" spans="1:20" s="95" customFormat="1" hidden="1">
      <c r="A623" s="96"/>
      <c r="B623" s="131"/>
      <c r="C623" s="145"/>
      <c r="D623" s="131"/>
      <c r="E623" s="133"/>
      <c r="F623" s="134"/>
      <c r="G623" s="135"/>
      <c r="H623" s="136"/>
      <c r="I623" s="134"/>
      <c r="J623" s="137"/>
      <c r="K623" s="137"/>
      <c r="L623" s="138"/>
      <c r="M623" s="139"/>
      <c r="N623" s="140"/>
      <c r="O623" s="138"/>
      <c r="P623" s="134"/>
      <c r="Q623" s="141"/>
      <c r="R623" s="142"/>
      <c r="S623" s="143">
        <f>R623*E618</f>
        <v>0</v>
      </c>
      <c r="T623" s="144"/>
    </row>
    <row r="624" spans="1:20" s="95" customFormat="1" hidden="1">
      <c r="A624" s="96"/>
      <c r="B624" s="131"/>
      <c r="C624" s="145"/>
      <c r="D624" s="131"/>
      <c r="E624" s="133"/>
      <c r="F624" s="134"/>
      <c r="G624" s="135"/>
      <c r="H624" s="136"/>
      <c r="I624" s="134"/>
      <c r="J624" s="137"/>
      <c r="K624" s="137"/>
      <c r="L624" s="138"/>
      <c r="M624" s="139"/>
      <c r="N624" s="140"/>
      <c r="O624" s="138"/>
      <c r="P624" s="134"/>
      <c r="Q624" s="141"/>
      <c r="R624" s="142"/>
      <c r="S624" s="143">
        <f>R624*E618</f>
        <v>0</v>
      </c>
      <c r="T624" s="144"/>
    </row>
    <row r="625" spans="1:20" s="95" customFormat="1" hidden="1">
      <c r="A625" s="96"/>
      <c r="B625" s="131"/>
      <c r="C625" s="145"/>
      <c r="D625" s="131"/>
      <c r="E625" s="133"/>
      <c r="F625" s="134"/>
      <c r="G625" s="135"/>
      <c r="H625" s="136"/>
      <c r="I625" s="134"/>
      <c r="J625" s="137"/>
      <c r="K625" s="137"/>
      <c r="L625" s="138"/>
      <c r="M625" s="139"/>
      <c r="N625" s="140"/>
      <c r="O625" s="138"/>
      <c r="P625" s="134"/>
      <c r="Q625" s="141"/>
      <c r="R625" s="142"/>
      <c r="S625" s="143">
        <f>R625*E618</f>
        <v>0</v>
      </c>
      <c r="T625" s="144"/>
    </row>
    <row r="626" spans="1:20" s="95" customFormat="1" hidden="1">
      <c r="A626" s="104"/>
      <c r="B626" s="131"/>
      <c r="C626" s="145"/>
      <c r="D626" s="131"/>
      <c r="E626" s="133"/>
      <c r="F626" s="134"/>
      <c r="G626" s="135"/>
      <c r="H626" s="136"/>
      <c r="I626" s="134"/>
      <c r="J626" s="137"/>
      <c r="K626" s="137"/>
      <c r="L626" s="138"/>
      <c r="M626" s="139"/>
      <c r="N626" s="140"/>
      <c r="O626" s="138"/>
      <c r="P626" s="134"/>
      <c r="Q626" s="141"/>
      <c r="R626" s="142"/>
      <c r="S626" s="146">
        <f>R626*E618</f>
        <v>0</v>
      </c>
      <c r="T626" s="144"/>
    </row>
    <row r="627" spans="1:20" s="161" customFormat="1" ht="21" customHeight="1">
      <c r="A627" s="83">
        <f>A618+1</f>
        <v>6</v>
      </c>
      <c r="B627" s="147"/>
      <c r="C627" s="148" t="s">
        <v>41</v>
      </c>
      <c r="D627" s="147" t="s">
        <v>33</v>
      </c>
      <c r="E627" s="149">
        <v>1</v>
      </c>
      <c r="F627" s="150"/>
      <c r="G627" s="151">
        <f>F627*E627</f>
        <v>0</v>
      </c>
      <c r="H627" s="152">
        <f>F627*$H$9</f>
        <v>0</v>
      </c>
      <c r="I627" s="150"/>
      <c r="J627" s="152">
        <f>I627*E627</f>
        <v>0</v>
      </c>
      <c r="K627" s="152">
        <f>$K$9*I627</f>
        <v>0</v>
      </c>
      <c r="L627" s="426">
        <f>67</f>
        <v>67</v>
      </c>
      <c r="M627" s="154">
        <f>H627+K627+L627</f>
        <v>67</v>
      </c>
      <c r="N627" s="155">
        <f>M627*E627</f>
        <v>67</v>
      </c>
      <c r="O627" s="156">
        <f>E627*L627</f>
        <v>67</v>
      </c>
      <c r="P627" s="157"/>
      <c r="Q627" s="158"/>
      <c r="R627" s="149"/>
      <c r="S627" s="159">
        <f>R627*E627</f>
        <v>0</v>
      </c>
      <c r="T627" s="160"/>
    </row>
    <row r="628" spans="1:20" s="161" customFormat="1" hidden="1">
      <c r="A628" s="96"/>
      <c r="B628" s="162"/>
      <c r="C628" s="162"/>
      <c r="D628" s="163"/>
      <c r="E628" s="164"/>
      <c r="F628" s="165"/>
      <c r="G628" s="165"/>
      <c r="H628" s="165"/>
      <c r="I628" s="165"/>
      <c r="J628" s="166"/>
      <c r="K628" s="166"/>
      <c r="L628" s="427"/>
      <c r="M628" s="166"/>
      <c r="N628" s="166"/>
      <c r="O628" s="167"/>
      <c r="P628" s="165"/>
      <c r="Q628" s="168"/>
      <c r="R628" s="164"/>
      <c r="S628" s="169">
        <f>R628*E627</f>
        <v>0</v>
      </c>
      <c r="T628" s="170"/>
    </row>
    <row r="629" spans="1:20" s="161" customFormat="1" hidden="1">
      <c r="A629" s="96"/>
      <c r="B629" s="162"/>
      <c r="C629" s="162"/>
      <c r="D629" s="163"/>
      <c r="E629" s="164"/>
      <c r="F629" s="165"/>
      <c r="G629" s="165"/>
      <c r="H629" s="165"/>
      <c r="I629" s="165"/>
      <c r="J629" s="166"/>
      <c r="K629" s="166"/>
      <c r="L629" s="427"/>
      <c r="M629" s="166"/>
      <c r="N629" s="166"/>
      <c r="O629" s="167"/>
      <c r="P629" s="165"/>
      <c r="Q629" s="168"/>
      <c r="R629" s="164"/>
      <c r="S629" s="169">
        <f>R629*E627</f>
        <v>0</v>
      </c>
      <c r="T629" s="170"/>
    </row>
    <row r="630" spans="1:20" s="161" customFormat="1" hidden="1">
      <c r="A630" s="96"/>
      <c r="B630" s="162"/>
      <c r="C630" s="162"/>
      <c r="D630" s="163"/>
      <c r="E630" s="164"/>
      <c r="F630" s="165"/>
      <c r="G630" s="165"/>
      <c r="H630" s="165"/>
      <c r="I630" s="165"/>
      <c r="J630" s="166"/>
      <c r="K630" s="166"/>
      <c r="L630" s="427"/>
      <c r="M630" s="166"/>
      <c r="N630" s="166"/>
      <c r="O630" s="167"/>
      <c r="P630" s="165"/>
      <c r="Q630" s="168"/>
      <c r="R630" s="164"/>
      <c r="S630" s="169">
        <f>R630*E627</f>
        <v>0</v>
      </c>
      <c r="T630" s="170"/>
    </row>
    <row r="631" spans="1:20" s="161" customFormat="1" hidden="1">
      <c r="A631" s="96"/>
      <c r="B631" s="162"/>
      <c r="C631" s="162"/>
      <c r="D631" s="163"/>
      <c r="E631" s="164"/>
      <c r="F631" s="165"/>
      <c r="G631" s="165"/>
      <c r="H631" s="165"/>
      <c r="I631" s="165"/>
      <c r="J631" s="166"/>
      <c r="K631" s="166"/>
      <c r="L631" s="427"/>
      <c r="M631" s="166"/>
      <c r="N631" s="166"/>
      <c r="O631" s="167"/>
      <c r="P631" s="165"/>
      <c r="Q631" s="168"/>
      <c r="R631" s="164"/>
      <c r="S631" s="169">
        <f>R631*E627</f>
        <v>0</v>
      </c>
      <c r="T631" s="170"/>
    </row>
    <row r="632" spans="1:20" s="161" customFormat="1" hidden="1">
      <c r="A632" s="96"/>
      <c r="B632" s="162"/>
      <c r="C632" s="162"/>
      <c r="D632" s="163"/>
      <c r="E632" s="164"/>
      <c r="F632" s="165"/>
      <c r="G632" s="165"/>
      <c r="H632" s="165"/>
      <c r="I632" s="165"/>
      <c r="J632" s="166"/>
      <c r="K632" s="166"/>
      <c r="L632" s="427"/>
      <c r="M632" s="166"/>
      <c r="N632" s="166"/>
      <c r="O632" s="167"/>
      <c r="P632" s="165"/>
      <c r="Q632" s="168"/>
      <c r="R632" s="164"/>
      <c r="S632" s="169">
        <f>R632*E627</f>
        <v>0</v>
      </c>
      <c r="T632" s="170"/>
    </row>
    <row r="633" spans="1:20" s="161" customFormat="1" hidden="1">
      <c r="A633" s="96"/>
      <c r="B633" s="162"/>
      <c r="C633" s="162"/>
      <c r="D633" s="163"/>
      <c r="E633" s="164"/>
      <c r="F633" s="165"/>
      <c r="G633" s="165"/>
      <c r="H633" s="165"/>
      <c r="I633" s="165"/>
      <c r="J633" s="166"/>
      <c r="K633" s="166"/>
      <c r="L633" s="427"/>
      <c r="M633" s="166"/>
      <c r="N633" s="166"/>
      <c r="O633" s="167"/>
      <c r="P633" s="165"/>
      <c r="Q633" s="168"/>
      <c r="R633" s="164"/>
      <c r="S633" s="169">
        <f>R633*E627</f>
        <v>0</v>
      </c>
      <c r="T633" s="170"/>
    </row>
    <row r="634" spans="1:20" s="161" customFormat="1" hidden="1">
      <c r="A634" s="96"/>
      <c r="B634" s="162"/>
      <c r="C634" s="162"/>
      <c r="D634" s="163"/>
      <c r="E634" s="164"/>
      <c r="F634" s="165"/>
      <c r="G634" s="165"/>
      <c r="H634" s="165"/>
      <c r="I634" s="165"/>
      <c r="J634" s="166"/>
      <c r="K634" s="166"/>
      <c r="L634" s="427"/>
      <c r="M634" s="166"/>
      <c r="N634" s="166"/>
      <c r="O634" s="167"/>
      <c r="P634" s="165"/>
      <c r="Q634" s="168"/>
      <c r="R634" s="164"/>
      <c r="S634" s="169">
        <f>R634*E627</f>
        <v>0</v>
      </c>
      <c r="T634" s="170"/>
    </row>
    <row r="635" spans="1:20" s="161" customFormat="1" hidden="1">
      <c r="A635" s="104"/>
      <c r="B635" s="162"/>
      <c r="C635" s="162"/>
      <c r="D635" s="163"/>
      <c r="E635" s="164"/>
      <c r="F635" s="165"/>
      <c r="G635" s="165"/>
      <c r="H635" s="165"/>
      <c r="I635" s="165"/>
      <c r="J635" s="166"/>
      <c r="K635" s="166"/>
      <c r="L635" s="427"/>
      <c r="M635" s="166"/>
      <c r="N635" s="166"/>
      <c r="O635" s="167"/>
      <c r="P635" s="165"/>
      <c r="Q635" s="168"/>
      <c r="R635" s="164"/>
      <c r="S635" s="169">
        <f>R635*E627</f>
        <v>0</v>
      </c>
      <c r="T635" s="170"/>
    </row>
    <row r="636" spans="1:20" s="161" customFormat="1" ht="21" customHeight="1">
      <c r="A636" s="83">
        <f>A627+1</f>
        <v>7</v>
      </c>
      <c r="B636" s="147"/>
      <c r="C636" s="148" t="s">
        <v>42</v>
      </c>
      <c r="D636" s="147" t="s">
        <v>33</v>
      </c>
      <c r="E636" s="149">
        <v>1</v>
      </c>
      <c r="F636" s="150"/>
      <c r="G636" s="151">
        <f>F636*E636</f>
        <v>0</v>
      </c>
      <c r="H636" s="152">
        <f>F636*$H$9</f>
        <v>0</v>
      </c>
      <c r="I636" s="150"/>
      <c r="J636" s="152">
        <f>I636*E636</f>
        <v>0</v>
      </c>
      <c r="K636" s="152">
        <f>$K$9*I636</f>
        <v>0</v>
      </c>
      <c r="L636" s="426">
        <f>56</f>
        <v>56</v>
      </c>
      <c r="M636" s="154">
        <f>H636+K636+L636</f>
        <v>56</v>
      </c>
      <c r="N636" s="155">
        <f>M636*E636</f>
        <v>56</v>
      </c>
      <c r="O636" s="156">
        <f>E636*L636</f>
        <v>56</v>
      </c>
      <c r="P636" s="157"/>
      <c r="Q636" s="158"/>
      <c r="R636" s="149"/>
      <c r="S636" s="159">
        <f>R636*E636</f>
        <v>0</v>
      </c>
      <c r="T636" s="160"/>
    </row>
    <row r="637" spans="1:20" s="161" customFormat="1" hidden="1">
      <c r="A637" s="96"/>
      <c r="B637" s="162"/>
      <c r="C637" s="162"/>
      <c r="D637" s="163"/>
      <c r="E637" s="164"/>
      <c r="F637" s="165"/>
      <c r="G637" s="165"/>
      <c r="H637" s="165"/>
      <c r="I637" s="165"/>
      <c r="J637" s="166"/>
      <c r="K637" s="166"/>
      <c r="L637" s="427"/>
      <c r="M637" s="166"/>
      <c r="N637" s="166"/>
      <c r="O637" s="167"/>
      <c r="P637" s="165"/>
      <c r="Q637" s="168"/>
      <c r="R637" s="164"/>
      <c r="S637" s="169">
        <f>R637*E636</f>
        <v>0</v>
      </c>
      <c r="T637" s="169"/>
    </row>
    <row r="638" spans="1:20" s="161" customFormat="1" hidden="1">
      <c r="A638" s="96"/>
      <c r="B638" s="162"/>
      <c r="C638" s="162"/>
      <c r="D638" s="163"/>
      <c r="E638" s="164"/>
      <c r="F638" s="165"/>
      <c r="G638" s="165"/>
      <c r="H638" s="165"/>
      <c r="I638" s="165"/>
      <c r="J638" s="166"/>
      <c r="K638" s="166"/>
      <c r="L638" s="427"/>
      <c r="M638" s="166"/>
      <c r="N638" s="166"/>
      <c r="O638" s="167"/>
      <c r="P638" s="165"/>
      <c r="Q638" s="168"/>
      <c r="R638" s="164"/>
      <c r="S638" s="169">
        <f>R638*E636</f>
        <v>0</v>
      </c>
      <c r="T638" s="169"/>
    </row>
    <row r="639" spans="1:20" s="161" customFormat="1" hidden="1">
      <c r="A639" s="96"/>
      <c r="B639" s="162"/>
      <c r="C639" s="162"/>
      <c r="D639" s="163"/>
      <c r="E639" s="164"/>
      <c r="F639" s="165"/>
      <c r="G639" s="165"/>
      <c r="H639" s="165"/>
      <c r="I639" s="165"/>
      <c r="J639" s="166"/>
      <c r="K639" s="166"/>
      <c r="L639" s="427"/>
      <c r="M639" s="166"/>
      <c r="N639" s="166"/>
      <c r="O639" s="167"/>
      <c r="P639" s="165"/>
      <c r="Q639" s="168"/>
      <c r="R639" s="164"/>
      <c r="S639" s="169">
        <f>R639*E636</f>
        <v>0</v>
      </c>
      <c r="T639" s="169"/>
    </row>
    <row r="640" spans="1:20" s="161" customFormat="1" hidden="1">
      <c r="A640" s="96"/>
      <c r="B640" s="162"/>
      <c r="C640" s="162"/>
      <c r="D640" s="163"/>
      <c r="E640" s="164"/>
      <c r="F640" s="165"/>
      <c r="G640" s="165"/>
      <c r="H640" s="165"/>
      <c r="I640" s="165"/>
      <c r="J640" s="166"/>
      <c r="K640" s="166"/>
      <c r="L640" s="427"/>
      <c r="M640" s="166"/>
      <c r="N640" s="166"/>
      <c r="O640" s="167"/>
      <c r="P640" s="165"/>
      <c r="Q640" s="168"/>
      <c r="R640" s="164"/>
      <c r="S640" s="169">
        <f>R640*E636</f>
        <v>0</v>
      </c>
      <c r="T640" s="169"/>
    </row>
    <row r="641" spans="1:20" s="161" customFormat="1" hidden="1">
      <c r="A641" s="96"/>
      <c r="B641" s="162"/>
      <c r="C641" s="162"/>
      <c r="D641" s="163"/>
      <c r="E641" s="164"/>
      <c r="F641" s="165"/>
      <c r="G641" s="165"/>
      <c r="H641" s="165"/>
      <c r="I641" s="165"/>
      <c r="J641" s="166"/>
      <c r="K641" s="166"/>
      <c r="L641" s="427"/>
      <c r="M641" s="166"/>
      <c r="N641" s="166"/>
      <c r="O641" s="167"/>
      <c r="P641" s="165"/>
      <c r="Q641" s="168"/>
      <c r="R641" s="164"/>
      <c r="S641" s="169">
        <f>R641*E636</f>
        <v>0</v>
      </c>
      <c r="T641" s="169"/>
    </row>
    <row r="642" spans="1:20" s="161" customFormat="1" hidden="1">
      <c r="A642" s="96"/>
      <c r="B642" s="162"/>
      <c r="C642" s="162"/>
      <c r="D642" s="163"/>
      <c r="E642" s="164"/>
      <c r="F642" s="165"/>
      <c r="G642" s="165"/>
      <c r="H642" s="165"/>
      <c r="I642" s="165"/>
      <c r="J642" s="166"/>
      <c r="K642" s="166"/>
      <c r="L642" s="427"/>
      <c r="M642" s="166"/>
      <c r="N642" s="166"/>
      <c r="O642" s="167"/>
      <c r="P642" s="165"/>
      <c r="Q642" s="168"/>
      <c r="R642" s="164"/>
      <c r="S642" s="169">
        <f>R642*E636</f>
        <v>0</v>
      </c>
      <c r="T642" s="169"/>
    </row>
    <row r="643" spans="1:20" s="161" customFormat="1" hidden="1">
      <c r="A643" s="96"/>
      <c r="B643" s="162"/>
      <c r="C643" s="162"/>
      <c r="D643" s="163"/>
      <c r="E643" s="164"/>
      <c r="F643" s="165"/>
      <c r="G643" s="165"/>
      <c r="H643" s="165"/>
      <c r="I643" s="165"/>
      <c r="J643" s="166"/>
      <c r="K643" s="166"/>
      <c r="L643" s="427"/>
      <c r="M643" s="166"/>
      <c r="N643" s="166"/>
      <c r="O643" s="167"/>
      <c r="P643" s="165"/>
      <c r="Q643" s="168"/>
      <c r="R643" s="164"/>
      <c r="S643" s="169">
        <f>R643*E636</f>
        <v>0</v>
      </c>
      <c r="T643" s="169"/>
    </row>
    <row r="644" spans="1:20" s="161" customFormat="1" hidden="1">
      <c r="A644" s="104"/>
      <c r="B644" s="162"/>
      <c r="C644" s="162"/>
      <c r="D644" s="163"/>
      <c r="E644" s="164"/>
      <c r="F644" s="165"/>
      <c r="G644" s="165"/>
      <c r="H644" s="165"/>
      <c r="I644" s="165"/>
      <c r="J644" s="166"/>
      <c r="K644" s="166"/>
      <c r="L644" s="427"/>
      <c r="M644" s="166"/>
      <c r="N644" s="166"/>
      <c r="O644" s="167"/>
      <c r="P644" s="165"/>
      <c r="Q644" s="168"/>
      <c r="R644" s="164"/>
      <c r="S644" s="169">
        <f>R644*E636</f>
        <v>0</v>
      </c>
      <c r="T644" s="169"/>
    </row>
    <row r="645" spans="1:20" s="95" customFormat="1" ht="28.5" customHeight="1">
      <c r="A645" s="83">
        <f>A636+1</f>
        <v>8</v>
      </c>
      <c r="B645" s="171"/>
      <c r="C645" s="172" t="s">
        <v>44</v>
      </c>
      <c r="D645" s="171" t="s">
        <v>33</v>
      </c>
      <c r="E645" s="173">
        <v>1</v>
      </c>
      <c r="F645" s="174"/>
      <c r="G645" s="120">
        <f>F645*E645</f>
        <v>0</v>
      </c>
      <c r="H645" s="121">
        <f>$H$9*F645</f>
        <v>0</v>
      </c>
      <c r="I645" s="174"/>
      <c r="J645" s="121">
        <f>E645*I645</f>
        <v>0</v>
      </c>
      <c r="K645" s="121">
        <f>$K$9*I645</f>
        <v>0</v>
      </c>
      <c r="L645" s="426">
        <f>98</f>
        <v>98</v>
      </c>
      <c r="M645" s="176">
        <f>H645+K645+L645</f>
        <v>98</v>
      </c>
      <c r="N645" s="124">
        <f>M645*E645</f>
        <v>98</v>
      </c>
      <c r="O645" s="125">
        <f>E645*L645</f>
        <v>98</v>
      </c>
      <c r="P645" s="177"/>
      <c r="Q645" s="171"/>
      <c r="R645" s="173"/>
      <c r="S645" s="178">
        <f>R645*E645</f>
        <v>0</v>
      </c>
      <c r="T645" s="179"/>
    </row>
    <row r="646" spans="1:20" s="95" customFormat="1" ht="12" hidden="1" customHeight="1">
      <c r="A646" s="96"/>
      <c r="B646" s="180"/>
      <c r="C646" s="180"/>
      <c r="D646" s="181"/>
      <c r="E646" s="182"/>
      <c r="F646" s="183"/>
      <c r="G646" s="183"/>
      <c r="H646" s="183"/>
      <c r="I646" s="183"/>
      <c r="J646" s="184"/>
      <c r="K646" s="184"/>
      <c r="L646" s="428"/>
      <c r="M646" s="184"/>
      <c r="N646" s="184"/>
      <c r="O646" s="185"/>
      <c r="P646" s="183"/>
      <c r="Q646" s="181"/>
      <c r="R646" s="186"/>
      <c r="S646" s="187">
        <f>R646*E645</f>
        <v>0</v>
      </c>
      <c r="T646" s="187"/>
    </row>
    <row r="647" spans="1:20" s="95" customFormat="1" ht="12" hidden="1" customHeight="1">
      <c r="A647" s="96"/>
      <c r="B647" s="180"/>
      <c r="C647" s="180"/>
      <c r="D647" s="181"/>
      <c r="E647" s="182"/>
      <c r="F647" s="183"/>
      <c r="G647" s="183"/>
      <c r="H647" s="183"/>
      <c r="I647" s="183"/>
      <c r="J647" s="184"/>
      <c r="K647" s="184"/>
      <c r="L647" s="428"/>
      <c r="M647" s="184"/>
      <c r="N647" s="184"/>
      <c r="O647" s="185"/>
      <c r="P647" s="183"/>
      <c r="Q647" s="181"/>
      <c r="R647" s="186"/>
      <c r="S647" s="187">
        <f>R647*E645</f>
        <v>0</v>
      </c>
      <c r="T647" s="187"/>
    </row>
    <row r="648" spans="1:20" s="95" customFormat="1" ht="12" hidden="1" customHeight="1">
      <c r="A648" s="96"/>
      <c r="B648" s="180"/>
      <c r="C648" s="180"/>
      <c r="D648" s="181"/>
      <c r="E648" s="182"/>
      <c r="F648" s="183"/>
      <c r="G648" s="183"/>
      <c r="H648" s="183"/>
      <c r="I648" s="183"/>
      <c r="J648" s="184"/>
      <c r="K648" s="184"/>
      <c r="L648" s="428"/>
      <c r="M648" s="184"/>
      <c r="N648" s="184"/>
      <c r="O648" s="185"/>
      <c r="P648" s="183"/>
      <c r="Q648" s="181"/>
      <c r="R648" s="186"/>
      <c r="S648" s="187">
        <f>R648*E645</f>
        <v>0</v>
      </c>
      <c r="T648" s="187"/>
    </row>
    <row r="649" spans="1:20" s="95" customFormat="1" ht="12" hidden="1" customHeight="1">
      <c r="A649" s="96"/>
      <c r="B649" s="180"/>
      <c r="C649" s="180"/>
      <c r="D649" s="181"/>
      <c r="E649" s="182"/>
      <c r="F649" s="183"/>
      <c r="G649" s="183"/>
      <c r="H649" s="183"/>
      <c r="I649" s="183"/>
      <c r="J649" s="184"/>
      <c r="K649" s="184"/>
      <c r="L649" s="428"/>
      <c r="M649" s="184"/>
      <c r="N649" s="184"/>
      <c r="O649" s="185"/>
      <c r="P649" s="183"/>
      <c r="Q649" s="181"/>
      <c r="R649" s="186"/>
      <c r="S649" s="187">
        <f>R649*E645</f>
        <v>0</v>
      </c>
      <c r="T649" s="187"/>
    </row>
    <row r="650" spans="1:20" s="95" customFormat="1" ht="12" hidden="1" customHeight="1">
      <c r="A650" s="96"/>
      <c r="B650" s="180"/>
      <c r="C650" s="180"/>
      <c r="D650" s="181"/>
      <c r="E650" s="182"/>
      <c r="F650" s="183"/>
      <c r="G650" s="183"/>
      <c r="H650" s="183"/>
      <c r="I650" s="183"/>
      <c r="J650" s="184"/>
      <c r="K650" s="184"/>
      <c r="L650" s="428"/>
      <c r="M650" s="184"/>
      <c r="N650" s="184"/>
      <c r="O650" s="185"/>
      <c r="P650" s="183"/>
      <c r="Q650" s="181"/>
      <c r="R650" s="186"/>
      <c r="S650" s="187">
        <f>R650*E645</f>
        <v>0</v>
      </c>
      <c r="T650" s="187"/>
    </row>
    <row r="651" spans="1:20" s="95" customFormat="1" ht="12" hidden="1" customHeight="1">
      <c r="A651" s="96"/>
      <c r="B651" s="180"/>
      <c r="C651" s="180"/>
      <c r="D651" s="181"/>
      <c r="E651" s="182"/>
      <c r="F651" s="183"/>
      <c r="G651" s="183"/>
      <c r="H651" s="183"/>
      <c r="I651" s="183"/>
      <c r="J651" s="184"/>
      <c r="K651" s="184"/>
      <c r="L651" s="428"/>
      <c r="M651" s="184"/>
      <c r="N651" s="184"/>
      <c r="O651" s="185"/>
      <c r="P651" s="183"/>
      <c r="Q651" s="181"/>
      <c r="R651" s="186"/>
      <c r="S651" s="187">
        <f>R651*E645</f>
        <v>0</v>
      </c>
      <c r="T651" s="187"/>
    </row>
    <row r="652" spans="1:20" s="95" customFormat="1" ht="12" hidden="1" customHeight="1">
      <c r="A652" s="96"/>
      <c r="B652" s="180"/>
      <c r="C652" s="180"/>
      <c r="D652" s="181"/>
      <c r="E652" s="182"/>
      <c r="F652" s="183"/>
      <c r="G652" s="183"/>
      <c r="H652" s="183"/>
      <c r="I652" s="183"/>
      <c r="J652" s="184"/>
      <c r="K652" s="184"/>
      <c r="L652" s="428"/>
      <c r="M652" s="184"/>
      <c r="N652" s="184"/>
      <c r="O652" s="185"/>
      <c r="P652" s="183"/>
      <c r="Q652" s="181"/>
      <c r="R652" s="186"/>
      <c r="S652" s="187">
        <f>R652*E645</f>
        <v>0</v>
      </c>
      <c r="T652" s="187"/>
    </row>
    <row r="653" spans="1:20" s="95" customFormat="1" hidden="1">
      <c r="A653" s="104"/>
      <c r="B653" s="180"/>
      <c r="C653" s="180"/>
      <c r="D653" s="181"/>
      <c r="E653" s="182"/>
      <c r="F653" s="183"/>
      <c r="G653" s="183"/>
      <c r="H653" s="183"/>
      <c r="I653" s="183"/>
      <c r="J653" s="184"/>
      <c r="K653" s="184"/>
      <c r="L653" s="428"/>
      <c r="M653" s="184"/>
      <c r="N653" s="184"/>
      <c r="O653" s="185"/>
      <c r="P653" s="183"/>
      <c r="Q653" s="181"/>
      <c r="R653" s="186"/>
      <c r="S653" s="187">
        <f>R653*E645</f>
        <v>0</v>
      </c>
      <c r="T653" s="187"/>
    </row>
    <row r="654" spans="1:20" s="95" customFormat="1" ht="28.5" customHeight="1">
      <c r="A654" s="83">
        <f>A645+1</f>
        <v>9</v>
      </c>
      <c r="B654" s="171"/>
      <c r="C654" s="172" t="s">
        <v>45</v>
      </c>
      <c r="D654" s="171" t="s">
        <v>33</v>
      </c>
      <c r="E654" s="173">
        <v>1</v>
      </c>
      <c r="F654" s="174"/>
      <c r="G654" s="120">
        <f>F654*E654</f>
        <v>0</v>
      </c>
      <c r="H654" s="121">
        <f>$H$9*F654</f>
        <v>0</v>
      </c>
      <c r="I654" s="174"/>
      <c r="J654" s="121">
        <f>E654*I654</f>
        <v>0</v>
      </c>
      <c r="K654" s="121">
        <f>$K$9*I654</f>
        <v>0</v>
      </c>
      <c r="L654" s="426">
        <f>127</f>
        <v>127</v>
      </c>
      <c r="M654" s="176">
        <f>H654+K654+L654</f>
        <v>127</v>
      </c>
      <c r="N654" s="124">
        <f>M654*E654</f>
        <v>127</v>
      </c>
      <c r="O654" s="125">
        <f>E654*L654</f>
        <v>127</v>
      </c>
      <c r="P654" s="177"/>
      <c r="Q654" s="171"/>
      <c r="R654" s="173"/>
      <c r="S654" s="178">
        <f>R654*E654</f>
        <v>0</v>
      </c>
      <c r="T654" s="188"/>
    </row>
    <row r="655" spans="1:20" s="95" customFormat="1" ht="12" hidden="1" customHeight="1">
      <c r="A655" s="96"/>
      <c r="B655" s="180"/>
      <c r="C655" s="180"/>
      <c r="D655" s="181"/>
      <c r="E655" s="182"/>
      <c r="F655" s="183"/>
      <c r="G655" s="183"/>
      <c r="H655" s="183"/>
      <c r="I655" s="183"/>
      <c r="J655" s="184"/>
      <c r="K655" s="184"/>
      <c r="L655" s="428"/>
      <c r="M655" s="184"/>
      <c r="N655" s="184"/>
      <c r="O655" s="185"/>
      <c r="P655" s="183"/>
      <c r="Q655" s="181"/>
      <c r="R655" s="186"/>
      <c r="S655" s="187">
        <f>R655*E654</f>
        <v>0</v>
      </c>
      <c r="T655" s="187"/>
    </row>
    <row r="656" spans="1:20" s="95" customFormat="1" ht="12" hidden="1" customHeight="1">
      <c r="A656" s="96"/>
      <c r="B656" s="180"/>
      <c r="C656" s="180"/>
      <c r="D656" s="181"/>
      <c r="E656" s="182"/>
      <c r="F656" s="183"/>
      <c r="G656" s="183"/>
      <c r="H656" s="183"/>
      <c r="I656" s="183"/>
      <c r="J656" s="184"/>
      <c r="K656" s="184"/>
      <c r="L656" s="428"/>
      <c r="M656" s="184"/>
      <c r="N656" s="184"/>
      <c r="O656" s="185"/>
      <c r="P656" s="183"/>
      <c r="Q656" s="181"/>
      <c r="R656" s="186"/>
      <c r="S656" s="187">
        <f>R656*E654</f>
        <v>0</v>
      </c>
      <c r="T656" s="187"/>
    </row>
    <row r="657" spans="1:20" s="95" customFormat="1" ht="12" hidden="1" customHeight="1">
      <c r="A657" s="96"/>
      <c r="B657" s="180"/>
      <c r="C657" s="180"/>
      <c r="D657" s="181"/>
      <c r="E657" s="182"/>
      <c r="F657" s="183"/>
      <c r="G657" s="183"/>
      <c r="H657" s="183"/>
      <c r="I657" s="183"/>
      <c r="J657" s="184"/>
      <c r="K657" s="184"/>
      <c r="L657" s="428"/>
      <c r="M657" s="184"/>
      <c r="N657" s="184"/>
      <c r="O657" s="185"/>
      <c r="P657" s="183"/>
      <c r="Q657" s="181"/>
      <c r="R657" s="186"/>
      <c r="S657" s="187">
        <f>R657*E654</f>
        <v>0</v>
      </c>
      <c r="T657" s="187"/>
    </row>
    <row r="658" spans="1:20" s="95" customFormat="1" ht="12" hidden="1" customHeight="1">
      <c r="A658" s="96"/>
      <c r="B658" s="180"/>
      <c r="C658" s="180"/>
      <c r="D658" s="181"/>
      <c r="E658" s="182"/>
      <c r="F658" s="183"/>
      <c r="G658" s="183"/>
      <c r="H658" s="183"/>
      <c r="I658" s="183"/>
      <c r="J658" s="184"/>
      <c r="K658" s="184"/>
      <c r="L658" s="428"/>
      <c r="M658" s="184"/>
      <c r="N658" s="184"/>
      <c r="O658" s="185"/>
      <c r="P658" s="183"/>
      <c r="Q658" s="181"/>
      <c r="R658" s="186"/>
      <c r="S658" s="187">
        <f>R658*E654</f>
        <v>0</v>
      </c>
      <c r="T658" s="187"/>
    </row>
    <row r="659" spans="1:20" s="95" customFormat="1" ht="12" hidden="1" customHeight="1">
      <c r="A659" s="96"/>
      <c r="B659" s="180"/>
      <c r="C659" s="180"/>
      <c r="D659" s="181"/>
      <c r="E659" s="182"/>
      <c r="F659" s="183"/>
      <c r="G659" s="183"/>
      <c r="H659" s="183"/>
      <c r="I659" s="183"/>
      <c r="J659" s="184"/>
      <c r="K659" s="184"/>
      <c r="L659" s="428"/>
      <c r="M659" s="184"/>
      <c r="N659" s="184"/>
      <c r="O659" s="185"/>
      <c r="P659" s="183"/>
      <c r="Q659" s="181"/>
      <c r="R659" s="186"/>
      <c r="S659" s="187">
        <f>R659*E654</f>
        <v>0</v>
      </c>
      <c r="T659" s="187"/>
    </row>
    <row r="660" spans="1:20" s="95" customFormat="1" ht="12" hidden="1" customHeight="1">
      <c r="A660" s="96"/>
      <c r="B660" s="180"/>
      <c r="C660" s="180"/>
      <c r="D660" s="181"/>
      <c r="E660" s="182"/>
      <c r="F660" s="183"/>
      <c r="G660" s="183"/>
      <c r="H660" s="183"/>
      <c r="I660" s="183"/>
      <c r="J660" s="184"/>
      <c r="K660" s="184"/>
      <c r="L660" s="428"/>
      <c r="M660" s="184"/>
      <c r="N660" s="184"/>
      <c r="O660" s="185"/>
      <c r="P660" s="183"/>
      <c r="Q660" s="181"/>
      <c r="R660" s="186"/>
      <c r="S660" s="187">
        <f>R660*E654</f>
        <v>0</v>
      </c>
      <c r="T660" s="187"/>
    </row>
    <row r="661" spans="1:20" s="95" customFormat="1" ht="12" hidden="1" customHeight="1">
      <c r="A661" s="96"/>
      <c r="B661" s="180"/>
      <c r="C661" s="180"/>
      <c r="D661" s="181"/>
      <c r="E661" s="182"/>
      <c r="F661" s="183"/>
      <c r="G661" s="183"/>
      <c r="H661" s="183"/>
      <c r="I661" s="183"/>
      <c r="J661" s="184"/>
      <c r="K661" s="184"/>
      <c r="L661" s="428"/>
      <c r="M661" s="184"/>
      <c r="N661" s="184"/>
      <c r="O661" s="185"/>
      <c r="P661" s="183"/>
      <c r="Q661" s="181"/>
      <c r="R661" s="186"/>
      <c r="S661" s="187">
        <f>R661*E654</f>
        <v>0</v>
      </c>
      <c r="T661" s="187"/>
    </row>
    <row r="662" spans="1:20" s="95" customFormat="1" hidden="1">
      <c r="A662" s="104"/>
      <c r="B662" s="180"/>
      <c r="C662" s="180"/>
      <c r="D662" s="181"/>
      <c r="E662" s="182"/>
      <c r="F662" s="183"/>
      <c r="G662" s="183"/>
      <c r="H662" s="183"/>
      <c r="I662" s="183"/>
      <c r="J662" s="184"/>
      <c r="K662" s="184"/>
      <c r="L662" s="428"/>
      <c r="M662" s="184"/>
      <c r="N662" s="184"/>
      <c r="O662" s="185"/>
      <c r="P662" s="183"/>
      <c r="Q662" s="181"/>
      <c r="R662" s="186"/>
      <c r="S662" s="187">
        <f>R662*E654</f>
        <v>0</v>
      </c>
      <c r="T662" s="187"/>
    </row>
    <row r="663" spans="1:20" s="95" customFormat="1" ht="28.5" customHeight="1">
      <c r="A663" s="83">
        <f>A654+1</f>
        <v>10</v>
      </c>
      <c r="B663" s="189"/>
      <c r="C663" s="172" t="s">
        <v>46</v>
      </c>
      <c r="D663" s="189" t="s">
        <v>33</v>
      </c>
      <c r="E663" s="190">
        <v>1</v>
      </c>
      <c r="F663" s="191"/>
      <c r="G663" s="192">
        <f>F663*E663</f>
        <v>0</v>
      </c>
      <c r="H663" s="193">
        <f>$H$9*F663</f>
        <v>0</v>
      </c>
      <c r="I663" s="191"/>
      <c r="J663" s="193">
        <f>E663*I663</f>
        <v>0</v>
      </c>
      <c r="K663" s="193">
        <f>$K$9*I663</f>
        <v>0</v>
      </c>
      <c r="L663" s="426">
        <f>366</f>
        <v>366</v>
      </c>
      <c r="M663" s="195">
        <f>H663+K663+L663</f>
        <v>366</v>
      </c>
      <c r="N663" s="196">
        <f>M663*E663</f>
        <v>366</v>
      </c>
      <c r="O663" s="197">
        <f>E663*L663</f>
        <v>366</v>
      </c>
      <c r="P663" s="177"/>
      <c r="Q663" s="189"/>
      <c r="R663" s="190"/>
      <c r="S663" s="198">
        <f>R663*E663</f>
        <v>0</v>
      </c>
      <c r="T663" s="199"/>
    </row>
    <row r="664" spans="1:20" s="95" customFormat="1" ht="12" hidden="1" customHeight="1">
      <c r="A664" s="96"/>
      <c r="B664" s="180"/>
      <c r="C664" s="180"/>
      <c r="D664" s="181"/>
      <c r="E664" s="182"/>
      <c r="F664" s="183"/>
      <c r="G664" s="183"/>
      <c r="H664" s="183"/>
      <c r="I664" s="183"/>
      <c r="J664" s="184"/>
      <c r="K664" s="184"/>
      <c r="L664" s="428"/>
      <c r="M664" s="184"/>
      <c r="N664" s="184"/>
      <c r="O664" s="185"/>
      <c r="P664" s="183"/>
      <c r="Q664" s="181"/>
      <c r="R664" s="186"/>
      <c r="S664" s="187">
        <f>R664*E663</f>
        <v>0</v>
      </c>
      <c r="T664" s="187"/>
    </row>
    <row r="665" spans="1:20" s="95" customFormat="1" ht="12" hidden="1" customHeight="1">
      <c r="A665" s="96"/>
      <c r="B665" s="180"/>
      <c r="C665" s="180"/>
      <c r="D665" s="181"/>
      <c r="E665" s="182"/>
      <c r="F665" s="183"/>
      <c r="G665" s="183"/>
      <c r="H665" s="183"/>
      <c r="I665" s="183"/>
      <c r="J665" s="184"/>
      <c r="K665" s="184"/>
      <c r="L665" s="428"/>
      <c r="M665" s="184"/>
      <c r="N665" s="184"/>
      <c r="O665" s="185"/>
      <c r="P665" s="183"/>
      <c r="Q665" s="181"/>
      <c r="R665" s="186"/>
      <c r="S665" s="187">
        <f>R665*E663</f>
        <v>0</v>
      </c>
      <c r="T665" s="187"/>
    </row>
    <row r="666" spans="1:20" s="95" customFormat="1" ht="12" hidden="1" customHeight="1">
      <c r="A666" s="96"/>
      <c r="B666" s="180"/>
      <c r="C666" s="180"/>
      <c r="D666" s="181"/>
      <c r="E666" s="182"/>
      <c r="F666" s="183"/>
      <c r="G666" s="183"/>
      <c r="H666" s="183"/>
      <c r="I666" s="183"/>
      <c r="J666" s="184"/>
      <c r="K666" s="184"/>
      <c r="L666" s="428"/>
      <c r="M666" s="184"/>
      <c r="N666" s="184"/>
      <c r="O666" s="185"/>
      <c r="P666" s="183"/>
      <c r="Q666" s="181"/>
      <c r="R666" s="186"/>
      <c r="S666" s="187">
        <f>R666*E663</f>
        <v>0</v>
      </c>
      <c r="T666" s="187"/>
    </row>
    <row r="667" spans="1:20" s="95" customFormat="1" ht="12" hidden="1" customHeight="1">
      <c r="A667" s="96"/>
      <c r="B667" s="180"/>
      <c r="C667" s="180"/>
      <c r="D667" s="181"/>
      <c r="E667" s="182"/>
      <c r="F667" s="183"/>
      <c r="G667" s="183"/>
      <c r="H667" s="183"/>
      <c r="I667" s="183"/>
      <c r="J667" s="184"/>
      <c r="K667" s="184"/>
      <c r="L667" s="428"/>
      <c r="M667" s="184"/>
      <c r="N667" s="184"/>
      <c r="O667" s="185"/>
      <c r="P667" s="183"/>
      <c r="Q667" s="181"/>
      <c r="R667" s="186"/>
      <c r="S667" s="187">
        <f>R667*E663</f>
        <v>0</v>
      </c>
      <c r="T667" s="187"/>
    </row>
    <row r="668" spans="1:20" s="95" customFormat="1" ht="12" hidden="1" customHeight="1">
      <c r="A668" s="96"/>
      <c r="B668" s="180"/>
      <c r="C668" s="180"/>
      <c r="D668" s="181"/>
      <c r="E668" s="182"/>
      <c r="F668" s="183"/>
      <c r="G668" s="183"/>
      <c r="H668" s="183"/>
      <c r="I668" s="183"/>
      <c r="J668" s="184"/>
      <c r="K668" s="184"/>
      <c r="L668" s="428"/>
      <c r="M668" s="184"/>
      <c r="N668" s="184"/>
      <c r="O668" s="185"/>
      <c r="P668" s="183"/>
      <c r="Q668" s="181"/>
      <c r="R668" s="186"/>
      <c r="S668" s="187">
        <f>R668*E663</f>
        <v>0</v>
      </c>
      <c r="T668" s="187"/>
    </row>
    <row r="669" spans="1:20" s="95" customFormat="1" ht="12" hidden="1" customHeight="1">
      <c r="A669" s="96"/>
      <c r="B669" s="180"/>
      <c r="C669" s="180"/>
      <c r="D669" s="181"/>
      <c r="E669" s="182"/>
      <c r="F669" s="183"/>
      <c r="G669" s="183"/>
      <c r="H669" s="183"/>
      <c r="I669" s="183"/>
      <c r="J669" s="184"/>
      <c r="K669" s="184"/>
      <c r="L669" s="428"/>
      <c r="M669" s="184"/>
      <c r="N669" s="184"/>
      <c r="O669" s="185"/>
      <c r="P669" s="183"/>
      <c r="Q669" s="181"/>
      <c r="R669" s="186"/>
      <c r="S669" s="187">
        <f>R669*E663</f>
        <v>0</v>
      </c>
      <c r="T669" s="187"/>
    </row>
    <row r="670" spans="1:20" s="95" customFormat="1" ht="12" hidden="1" customHeight="1">
      <c r="A670" s="96"/>
      <c r="B670" s="180"/>
      <c r="C670" s="180"/>
      <c r="D670" s="181"/>
      <c r="E670" s="182"/>
      <c r="F670" s="183"/>
      <c r="G670" s="183"/>
      <c r="H670" s="183"/>
      <c r="I670" s="183"/>
      <c r="J670" s="184"/>
      <c r="K670" s="184"/>
      <c r="L670" s="428"/>
      <c r="M670" s="184"/>
      <c r="N670" s="184"/>
      <c r="O670" s="185"/>
      <c r="P670" s="183"/>
      <c r="Q670" s="181"/>
      <c r="R670" s="186"/>
      <c r="S670" s="187">
        <f>R670*E663</f>
        <v>0</v>
      </c>
      <c r="T670" s="187"/>
    </row>
    <row r="671" spans="1:20" s="95" customFormat="1" hidden="1">
      <c r="A671" s="104"/>
      <c r="B671" s="180"/>
      <c r="C671" s="180"/>
      <c r="D671" s="181"/>
      <c r="E671" s="182"/>
      <c r="F671" s="183"/>
      <c r="G671" s="183"/>
      <c r="H671" s="183"/>
      <c r="I671" s="183"/>
      <c r="J671" s="184"/>
      <c r="K671" s="184"/>
      <c r="L671" s="428"/>
      <c r="M671" s="184"/>
      <c r="N671" s="184"/>
      <c r="O671" s="185"/>
      <c r="P671" s="183"/>
      <c r="Q671" s="181"/>
      <c r="R671" s="186"/>
      <c r="S671" s="187">
        <f>R671*E663</f>
        <v>0</v>
      </c>
      <c r="T671" s="187"/>
    </row>
    <row r="672" spans="1:20" s="95" customFormat="1" ht="28.5" customHeight="1">
      <c r="A672" s="83">
        <f>A663+1</f>
        <v>11</v>
      </c>
      <c r="B672" s="189"/>
      <c r="C672" s="172" t="s">
        <v>47</v>
      </c>
      <c r="D672" s="189" t="s">
        <v>33</v>
      </c>
      <c r="E672" s="190">
        <v>1</v>
      </c>
      <c r="F672" s="191"/>
      <c r="G672" s="192">
        <f>F672*E672</f>
        <v>0</v>
      </c>
      <c r="H672" s="193">
        <f>$H$9*F672</f>
        <v>0</v>
      </c>
      <c r="I672" s="191"/>
      <c r="J672" s="193">
        <f>E672*I672</f>
        <v>0</v>
      </c>
      <c r="K672" s="193">
        <f>$K$9*I672</f>
        <v>0</v>
      </c>
      <c r="L672" s="426">
        <f>85</f>
        <v>85</v>
      </c>
      <c r="M672" s="195">
        <f>H672+K672+L672</f>
        <v>85</v>
      </c>
      <c r="N672" s="196">
        <f>M672*E672</f>
        <v>85</v>
      </c>
      <c r="O672" s="197">
        <f>E672*L672</f>
        <v>85</v>
      </c>
      <c r="P672" s="177"/>
      <c r="Q672" s="189"/>
      <c r="R672" s="190"/>
      <c r="S672" s="198">
        <f>R672*E672</f>
        <v>0</v>
      </c>
      <c r="T672" s="199"/>
    </row>
    <row r="673" spans="1:20" s="95" customFormat="1" ht="12" hidden="1" customHeight="1">
      <c r="A673" s="96"/>
      <c r="B673" s="180"/>
      <c r="C673" s="180"/>
      <c r="D673" s="181"/>
      <c r="E673" s="182"/>
      <c r="F673" s="183"/>
      <c r="G673" s="183"/>
      <c r="H673" s="183"/>
      <c r="I673" s="183"/>
      <c r="J673" s="184"/>
      <c r="K673" s="184"/>
      <c r="L673" s="428"/>
      <c r="M673" s="184"/>
      <c r="N673" s="184"/>
      <c r="O673" s="185"/>
      <c r="P673" s="183"/>
      <c r="Q673" s="181"/>
      <c r="R673" s="186"/>
      <c r="S673" s="187">
        <f>R673*E672</f>
        <v>0</v>
      </c>
      <c r="T673" s="187"/>
    </row>
    <row r="674" spans="1:20" s="95" customFormat="1" ht="12" hidden="1" customHeight="1">
      <c r="A674" s="96"/>
      <c r="B674" s="180"/>
      <c r="C674" s="180"/>
      <c r="D674" s="181"/>
      <c r="E674" s="182"/>
      <c r="F674" s="183"/>
      <c r="G674" s="183"/>
      <c r="H674" s="183"/>
      <c r="I674" s="183"/>
      <c r="J674" s="184"/>
      <c r="K674" s="184"/>
      <c r="L674" s="428"/>
      <c r="M674" s="184"/>
      <c r="N674" s="184"/>
      <c r="O674" s="185"/>
      <c r="P674" s="183"/>
      <c r="Q674" s="181"/>
      <c r="R674" s="186"/>
      <c r="S674" s="187">
        <f>R674*E672</f>
        <v>0</v>
      </c>
      <c r="T674" s="187"/>
    </row>
    <row r="675" spans="1:20" s="95" customFormat="1" ht="12" hidden="1" customHeight="1">
      <c r="A675" s="96"/>
      <c r="B675" s="180"/>
      <c r="C675" s="180"/>
      <c r="D675" s="181"/>
      <c r="E675" s="182"/>
      <c r="F675" s="183"/>
      <c r="G675" s="183"/>
      <c r="H675" s="183"/>
      <c r="I675" s="183"/>
      <c r="J675" s="184"/>
      <c r="K675" s="184"/>
      <c r="L675" s="428"/>
      <c r="M675" s="184"/>
      <c r="N675" s="184"/>
      <c r="O675" s="185"/>
      <c r="P675" s="183"/>
      <c r="Q675" s="181"/>
      <c r="R675" s="186"/>
      <c r="S675" s="187">
        <f>R675*E672</f>
        <v>0</v>
      </c>
      <c r="T675" s="187"/>
    </row>
    <row r="676" spans="1:20" s="95" customFormat="1" ht="12" hidden="1" customHeight="1">
      <c r="A676" s="96"/>
      <c r="B676" s="180"/>
      <c r="C676" s="180"/>
      <c r="D676" s="181"/>
      <c r="E676" s="182"/>
      <c r="F676" s="183"/>
      <c r="G676" s="183"/>
      <c r="H676" s="183"/>
      <c r="I676" s="183"/>
      <c r="J676" s="184"/>
      <c r="K676" s="184"/>
      <c r="L676" s="428"/>
      <c r="M676" s="184"/>
      <c r="N676" s="184"/>
      <c r="O676" s="185"/>
      <c r="P676" s="183"/>
      <c r="Q676" s="181"/>
      <c r="R676" s="186"/>
      <c r="S676" s="187">
        <f>R676*E672</f>
        <v>0</v>
      </c>
      <c r="T676" s="187"/>
    </row>
    <row r="677" spans="1:20" s="95" customFormat="1" ht="12" hidden="1" customHeight="1">
      <c r="A677" s="96"/>
      <c r="B677" s="180"/>
      <c r="C677" s="180"/>
      <c r="D677" s="181"/>
      <c r="E677" s="182"/>
      <c r="F677" s="183"/>
      <c r="G677" s="183"/>
      <c r="H677" s="183"/>
      <c r="I677" s="183"/>
      <c r="J677" s="184"/>
      <c r="K677" s="184"/>
      <c r="L677" s="428"/>
      <c r="M677" s="184"/>
      <c r="N677" s="184"/>
      <c r="O677" s="185"/>
      <c r="P677" s="183"/>
      <c r="Q677" s="181"/>
      <c r="R677" s="186"/>
      <c r="S677" s="187">
        <f>R677*E672</f>
        <v>0</v>
      </c>
      <c r="T677" s="187"/>
    </row>
    <row r="678" spans="1:20" s="95" customFormat="1" ht="12" hidden="1" customHeight="1">
      <c r="A678" s="96"/>
      <c r="B678" s="180"/>
      <c r="C678" s="180"/>
      <c r="D678" s="181"/>
      <c r="E678" s="182"/>
      <c r="F678" s="183"/>
      <c r="G678" s="183"/>
      <c r="H678" s="183"/>
      <c r="I678" s="183"/>
      <c r="J678" s="184"/>
      <c r="K678" s="184"/>
      <c r="L678" s="428"/>
      <c r="M678" s="184"/>
      <c r="N678" s="184"/>
      <c r="O678" s="185"/>
      <c r="P678" s="183"/>
      <c r="Q678" s="181"/>
      <c r="R678" s="186"/>
      <c r="S678" s="187">
        <f>R678*E672</f>
        <v>0</v>
      </c>
      <c r="T678" s="187"/>
    </row>
    <row r="679" spans="1:20" s="95" customFormat="1" ht="12" hidden="1" customHeight="1">
      <c r="A679" s="96"/>
      <c r="B679" s="180"/>
      <c r="C679" s="180"/>
      <c r="D679" s="181"/>
      <c r="E679" s="182"/>
      <c r="F679" s="183"/>
      <c r="G679" s="183"/>
      <c r="H679" s="183"/>
      <c r="I679" s="183"/>
      <c r="J679" s="184"/>
      <c r="K679" s="184"/>
      <c r="L679" s="428"/>
      <c r="M679" s="184"/>
      <c r="N679" s="184"/>
      <c r="O679" s="185"/>
      <c r="P679" s="183"/>
      <c r="Q679" s="181"/>
      <c r="R679" s="186"/>
      <c r="S679" s="187">
        <f>R679*E672</f>
        <v>0</v>
      </c>
      <c r="T679" s="187"/>
    </row>
    <row r="680" spans="1:20" s="95" customFormat="1" hidden="1">
      <c r="A680" s="104"/>
      <c r="B680" s="180"/>
      <c r="C680" s="180"/>
      <c r="D680" s="181"/>
      <c r="E680" s="182"/>
      <c r="F680" s="183"/>
      <c r="G680" s="183"/>
      <c r="H680" s="183"/>
      <c r="I680" s="183"/>
      <c r="J680" s="184"/>
      <c r="K680" s="184"/>
      <c r="L680" s="428"/>
      <c r="M680" s="184"/>
      <c r="N680" s="184"/>
      <c r="O680" s="185"/>
      <c r="P680" s="183"/>
      <c r="Q680" s="181"/>
      <c r="R680" s="186"/>
      <c r="S680" s="187">
        <f>R680*E672</f>
        <v>0</v>
      </c>
      <c r="T680" s="187"/>
    </row>
    <row r="681" spans="1:20" s="95" customFormat="1" ht="28.5" customHeight="1">
      <c r="A681" s="83">
        <f>A672+1</f>
        <v>12</v>
      </c>
      <c r="B681" s="171"/>
      <c r="C681" s="172" t="s">
        <v>48</v>
      </c>
      <c r="D681" s="171" t="s">
        <v>33</v>
      </c>
      <c r="E681" s="173">
        <v>1</v>
      </c>
      <c r="F681" s="174"/>
      <c r="G681" s="120">
        <f>F681*E681</f>
        <v>0</v>
      </c>
      <c r="H681" s="121">
        <f>$H$9*F681</f>
        <v>0</v>
      </c>
      <c r="I681" s="174"/>
      <c r="J681" s="121">
        <f>E681*I681</f>
        <v>0</v>
      </c>
      <c r="K681" s="121">
        <f>$K$9*I681</f>
        <v>0</v>
      </c>
      <c r="L681" s="426">
        <f>85</f>
        <v>85</v>
      </c>
      <c r="M681" s="176">
        <f>H681+K681+L681</f>
        <v>85</v>
      </c>
      <c r="N681" s="124">
        <f>M681*E681</f>
        <v>85</v>
      </c>
      <c r="O681" s="125">
        <f>E681*L681</f>
        <v>85</v>
      </c>
      <c r="P681" s="177"/>
      <c r="Q681" s="171"/>
      <c r="R681" s="173"/>
      <c r="S681" s="178">
        <f>R681*E681</f>
        <v>0</v>
      </c>
      <c r="T681" s="188"/>
    </row>
    <row r="682" spans="1:20" s="95" customFormat="1" ht="12" hidden="1" customHeight="1">
      <c r="A682" s="96"/>
      <c r="B682" s="180"/>
      <c r="C682" s="180"/>
      <c r="D682" s="181"/>
      <c r="E682" s="182"/>
      <c r="F682" s="183"/>
      <c r="G682" s="183"/>
      <c r="H682" s="183"/>
      <c r="I682" s="183"/>
      <c r="J682" s="184"/>
      <c r="K682" s="184"/>
      <c r="L682" s="428"/>
      <c r="M682" s="184"/>
      <c r="N682" s="184"/>
      <c r="O682" s="185"/>
      <c r="P682" s="183"/>
      <c r="Q682" s="181"/>
      <c r="R682" s="186"/>
      <c r="S682" s="187">
        <f>R682*E681</f>
        <v>0</v>
      </c>
      <c r="T682" s="187"/>
    </row>
    <row r="683" spans="1:20" s="95" customFormat="1" ht="12" hidden="1" customHeight="1">
      <c r="A683" s="96"/>
      <c r="B683" s="180"/>
      <c r="C683" s="180"/>
      <c r="D683" s="181"/>
      <c r="E683" s="182"/>
      <c r="F683" s="183"/>
      <c r="G683" s="183"/>
      <c r="H683" s="183"/>
      <c r="I683" s="183"/>
      <c r="J683" s="184"/>
      <c r="K683" s="184"/>
      <c r="L683" s="428"/>
      <c r="M683" s="184"/>
      <c r="N683" s="184"/>
      <c r="O683" s="185"/>
      <c r="P683" s="183"/>
      <c r="Q683" s="181"/>
      <c r="R683" s="186"/>
      <c r="S683" s="187">
        <f>R683*E681</f>
        <v>0</v>
      </c>
      <c r="T683" s="187"/>
    </row>
    <row r="684" spans="1:20" s="95" customFormat="1" ht="12" hidden="1" customHeight="1">
      <c r="A684" s="96"/>
      <c r="B684" s="180"/>
      <c r="C684" s="180"/>
      <c r="D684" s="181"/>
      <c r="E684" s="182"/>
      <c r="F684" s="183"/>
      <c r="G684" s="183"/>
      <c r="H684" s="183"/>
      <c r="I684" s="183"/>
      <c r="J684" s="184"/>
      <c r="K684" s="184"/>
      <c r="L684" s="428"/>
      <c r="M684" s="184"/>
      <c r="N684" s="184"/>
      <c r="O684" s="185"/>
      <c r="P684" s="183"/>
      <c r="Q684" s="181"/>
      <c r="R684" s="186"/>
      <c r="S684" s="187">
        <f>R684*E681</f>
        <v>0</v>
      </c>
      <c r="T684" s="187"/>
    </row>
    <row r="685" spans="1:20" s="95" customFormat="1" ht="12" hidden="1" customHeight="1">
      <c r="A685" s="96"/>
      <c r="B685" s="180"/>
      <c r="C685" s="180"/>
      <c r="D685" s="181"/>
      <c r="E685" s="182"/>
      <c r="F685" s="183"/>
      <c r="G685" s="183"/>
      <c r="H685" s="183"/>
      <c r="I685" s="183"/>
      <c r="J685" s="184"/>
      <c r="K685" s="184"/>
      <c r="L685" s="428"/>
      <c r="M685" s="184"/>
      <c r="N685" s="184"/>
      <c r="O685" s="185"/>
      <c r="P685" s="183"/>
      <c r="Q685" s="181"/>
      <c r="R685" s="186"/>
      <c r="S685" s="187">
        <f>R685*E681</f>
        <v>0</v>
      </c>
      <c r="T685" s="187"/>
    </row>
    <row r="686" spans="1:20" s="95" customFormat="1" ht="12" hidden="1" customHeight="1">
      <c r="A686" s="96"/>
      <c r="B686" s="180"/>
      <c r="C686" s="180"/>
      <c r="D686" s="181"/>
      <c r="E686" s="182"/>
      <c r="F686" s="183"/>
      <c r="G686" s="183"/>
      <c r="H686" s="183"/>
      <c r="I686" s="183"/>
      <c r="J686" s="184"/>
      <c r="K686" s="184"/>
      <c r="L686" s="428"/>
      <c r="M686" s="184"/>
      <c r="N686" s="184"/>
      <c r="O686" s="185"/>
      <c r="P686" s="183"/>
      <c r="Q686" s="181"/>
      <c r="R686" s="186"/>
      <c r="S686" s="187">
        <f>R686*E681</f>
        <v>0</v>
      </c>
      <c r="T686" s="187"/>
    </row>
    <row r="687" spans="1:20" s="95" customFormat="1" ht="12" hidden="1" customHeight="1">
      <c r="A687" s="96"/>
      <c r="B687" s="180"/>
      <c r="C687" s="180"/>
      <c r="D687" s="181"/>
      <c r="E687" s="182"/>
      <c r="F687" s="183"/>
      <c r="G687" s="183"/>
      <c r="H687" s="183"/>
      <c r="I687" s="183"/>
      <c r="J687" s="184"/>
      <c r="K687" s="184"/>
      <c r="L687" s="428"/>
      <c r="M687" s="184"/>
      <c r="N687" s="184"/>
      <c r="O687" s="185"/>
      <c r="P687" s="183"/>
      <c r="Q687" s="181"/>
      <c r="R687" s="186"/>
      <c r="S687" s="187">
        <f>R687*E681</f>
        <v>0</v>
      </c>
      <c r="T687" s="187"/>
    </row>
    <row r="688" spans="1:20" s="95" customFormat="1" ht="12" hidden="1" customHeight="1">
      <c r="A688" s="96"/>
      <c r="B688" s="180"/>
      <c r="C688" s="180"/>
      <c r="D688" s="181"/>
      <c r="E688" s="182"/>
      <c r="F688" s="183"/>
      <c r="G688" s="183"/>
      <c r="H688" s="183"/>
      <c r="I688" s="183"/>
      <c r="J688" s="184"/>
      <c r="K688" s="184"/>
      <c r="L688" s="428"/>
      <c r="M688" s="184"/>
      <c r="N688" s="184"/>
      <c r="O688" s="185"/>
      <c r="P688" s="183"/>
      <c r="Q688" s="181"/>
      <c r="R688" s="186"/>
      <c r="S688" s="187">
        <f>R688*E681</f>
        <v>0</v>
      </c>
      <c r="T688" s="187"/>
    </row>
    <row r="689" spans="1:20" s="95" customFormat="1" hidden="1">
      <c r="A689" s="104"/>
      <c r="B689" s="180"/>
      <c r="C689" s="180"/>
      <c r="D689" s="181"/>
      <c r="E689" s="182"/>
      <c r="F689" s="183"/>
      <c r="G689" s="183"/>
      <c r="H689" s="183"/>
      <c r="I689" s="183"/>
      <c r="J689" s="184"/>
      <c r="K689" s="184"/>
      <c r="L689" s="428"/>
      <c r="M689" s="184"/>
      <c r="N689" s="184"/>
      <c r="O689" s="185"/>
      <c r="P689" s="183"/>
      <c r="Q689" s="181"/>
      <c r="R689" s="186"/>
      <c r="S689" s="187">
        <f>R689*E681</f>
        <v>0</v>
      </c>
      <c r="T689" s="187"/>
    </row>
    <row r="690" spans="1:20" s="95" customFormat="1" ht="28.5" customHeight="1">
      <c r="A690" s="83">
        <f>A681+1</f>
        <v>13</v>
      </c>
      <c r="B690" s="171"/>
      <c r="C690" s="172" t="s">
        <v>49</v>
      </c>
      <c r="D690" s="171" t="s">
        <v>33</v>
      </c>
      <c r="E690" s="173">
        <v>1</v>
      </c>
      <c r="F690" s="174"/>
      <c r="G690" s="120">
        <f>F690*E690</f>
        <v>0</v>
      </c>
      <c r="H690" s="121">
        <f>$H$9*F690</f>
        <v>0</v>
      </c>
      <c r="I690" s="174"/>
      <c r="J690" s="121">
        <f>E690*I690</f>
        <v>0</v>
      </c>
      <c r="K690" s="121">
        <f>$K$9*I690</f>
        <v>0</v>
      </c>
      <c r="L690" s="426">
        <f>76</f>
        <v>76</v>
      </c>
      <c r="M690" s="176">
        <f>H690+K690+L690</f>
        <v>76</v>
      </c>
      <c r="N690" s="124">
        <f>M690*E690</f>
        <v>76</v>
      </c>
      <c r="O690" s="125">
        <f>E690*L690</f>
        <v>76</v>
      </c>
      <c r="P690" s="177"/>
      <c r="Q690" s="171"/>
      <c r="R690" s="173"/>
      <c r="S690" s="178">
        <f>R690*E690</f>
        <v>0</v>
      </c>
      <c r="T690" s="188"/>
    </row>
    <row r="691" spans="1:20" s="95" customFormat="1" ht="12" hidden="1" customHeight="1">
      <c r="A691" s="96"/>
      <c r="B691" s="180"/>
      <c r="C691" s="180"/>
      <c r="D691" s="181"/>
      <c r="E691" s="182"/>
      <c r="F691" s="183"/>
      <c r="G691" s="183"/>
      <c r="H691" s="183"/>
      <c r="I691" s="183"/>
      <c r="J691" s="184"/>
      <c r="K691" s="184"/>
      <c r="L691" s="428"/>
      <c r="M691" s="184"/>
      <c r="N691" s="184"/>
      <c r="O691" s="185"/>
      <c r="P691" s="183"/>
      <c r="Q691" s="181"/>
      <c r="R691" s="186"/>
      <c r="S691" s="187">
        <f>R691*E690</f>
        <v>0</v>
      </c>
      <c r="T691" s="187"/>
    </row>
    <row r="692" spans="1:20" s="95" customFormat="1" ht="12" hidden="1" customHeight="1">
      <c r="A692" s="96"/>
      <c r="B692" s="180"/>
      <c r="C692" s="180"/>
      <c r="D692" s="181"/>
      <c r="E692" s="182"/>
      <c r="F692" s="183"/>
      <c r="G692" s="183"/>
      <c r="H692" s="183"/>
      <c r="I692" s="183"/>
      <c r="J692" s="184"/>
      <c r="K692" s="184"/>
      <c r="L692" s="428"/>
      <c r="M692" s="184"/>
      <c r="N692" s="184"/>
      <c r="O692" s="185"/>
      <c r="P692" s="183"/>
      <c r="Q692" s="181"/>
      <c r="R692" s="186"/>
      <c r="S692" s="187">
        <f>R692*E690</f>
        <v>0</v>
      </c>
      <c r="T692" s="187"/>
    </row>
    <row r="693" spans="1:20" s="95" customFormat="1" ht="12" hidden="1" customHeight="1">
      <c r="A693" s="96"/>
      <c r="B693" s="180"/>
      <c r="C693" s="180"/>
      <c r="D693" s="181"/>
      <c r="E693" s="182"/>
      <c r="F693" s="183"/>
      <c r="G693" s="183"/>
      <c r="H693" s="183"/>
      <c r="I693" s="183"/>
      <c r="J693" s="184"/>
      <c r="K693" s="184"/>
      <c r="L693" s="428"/>
      <c r="M693" s="184"/>
      <c r="N693" s="184"/>
      <c r="O693" s="185"/>
      <c r="P693" s="183"/>
      <c r="Q693" s="181"/>
      <c r="R693" s="186"/>
      <c r="S693" s="187">
        <f>R693*E690</f>
        <v>0</v>
      </c>
      <c r="T693" s="187"/>
    </row>
    <row r="694" spans="1:20" s="95" customFormat="1" ht="12" hidden="1" customHeight="1">
      <c r="A694" s="96"/>
      <c r="B694" s="180"/>
      <c r="C694" s="180"/>
      <c r="D694" s="181"/>
      <c r="E694" s="182"/>
      <c r="F694" s="183"/>
      <c r="G694" s="183"/>
      <c r="H694" s="183"/>
      <c r="I694" s="183"/>
      <c r="J694" s="184"/>
      <c r="K694" s="184"/>
      <c r="L694" s="428"/>
      <c r="M694" s="184"/>
      <c r="N694" s="184"/>
      <c r="O694" s="185"/>
      <c r="P694" s="183"/>
      <c r="Q694" s="181"/>
      <c r="R694" s="186"/>
      <c r="S694" s="187">
        <f>R694*E690</f>
        <v>0</v>
      </c>
      <c r="T694" s="187"/>
    </row>
    <row r="695" spans="1:20" s="95" customFormat="1" ht="12" hidden="1" customHeight="1">
      <c r="A695" s="96"/>
      <c r="B695" s="180"/>
      <c r="C695" s="180"/>
      <c r="D695" s="181"/>
      <c r="E695" s="182"/>
      <c r="F695" s="183"/>
      <c r="G695" s="183"/>
      <c r="H695" s="183"/>
      <c r="I695" s="183"/>
      <c r="J695" s="184"/>
      <c r="K695" s="184"/>
      <c r="L695" s="428"/>
      <c r="M695" s="184"/>
      <c r="N695" s="184"/>
      <c r="O695" s="185"/>
      <c r="P695" s="183"/>
      <c r="Q695" s="181"/>
      <c r="R695" s="186"/>
      <c r="S695" s="187">
        <f>R695*E690</f>
        <v>0</v>
      </c>
      <c r="T695" s="187"/>
    </row>
    <row r="696" spans="1:20" s="95" customFormat="1" ht="12" hidden="1" customHeight="1">
      <c r="A696" s="96"/>
      <c r="B696" s="180"/>
      <c r="C696" s="180"/>
      <c r="D696" s="181"/>
      <c r="E696" s="182"/>
      <c r="F696" s="183"/>
      <c r="G696" s="183"/>
      <c r="H696" s="183"/>
      <c r="I696" s="183"/>
      <c r="J696" s="184"/>
      <c r="K696" s="184"/>
      <c r="L696" s="428"/>
      <c r="M696" s="184"/>
      <c r="N696" s="184"/>
      <c r="O696" s="185"/>
      <c r="P696" s="183"/>
      <c r="Q696" s="181"/>
      <c r="R696" s="186"/>
      <c r="S696" s="187">
        <f>R696*E690</f>
        <v>0</v>
      </c>
      <c r="T696" s="187"/>
    </row>
    <row r="697" spans="1:20" s="95" customFormat="1" ht="12" hidden="1" customHeight="1">
      <c r="A697" s="96"/>
      <c r="B697" s="180"/>
      <c r="C697" s="180"/>
      <c r="D697" s="181"/>
      <c r="E697" s="182"/>
      <c r="F697" s="183"/>
      <c r="G697" s="183"/>
      <c r="H697" s="183"/>
      <c r="I697" s="183"/>
      <c r="J697" s="184"/>
      <c r="K697" s="184"/>
      <c r="L697" s="428"/>
      <c r="M697" s="184"/>
      <c r="N697" s="184"/>
      <c r="O697" s="185"/>
      <c r="P697" s="183"/>
      <c r="Q697" s="181"/>
      <c r="R697" s="186"/>
      <c r="S697" s="187">
        <f>R697*E690</f>
        <v>0</v>
      </c>
      <c r="T697" s="187"/>
    </row>
    <row r="698" spans="1:20" s="95" customFormat="1" hidden="1">
      <c r="A698" s="104"/>
      <c r="B698" s="180"/>
      <c r="C698" s="180"/>
      <c r="D698" s="181"/>
      <c r="E698" s="182"/>
      <c r="F698" s="183"/>
      <c r="G698" s="183"/>
      <c r="H698" s="183"/>
      <c r="I698" s="183"/>
      <c r="J698" s="184"/>
      <c r="K698" s="184"/>
      <c r="L698" s="428"/>
      <c r="M698" s="184"/>
      <c r="N698" s="184"/>
      <c r="O698" s="185"/>
      <c r="P698" s="183"/>
      <c r="Q698" s="181"/>
      <c r="R698" s="186"/>
      <c r="S698" s="187">
        <f>R698*E690</f>
        <v>0</v>
      </c>
      <c r="T698" s="187"/>
    </row>
    <row r="699" spans="1:20" s="95" customFormat="1" ht="18" customHeight="1">
      <c r="A699" s="83">
        <f>A690+1</f>
        <v>14</v>
      </c>
      <c r="B699" s="189"/>
      <c r="C699" s="172" t="s">
        <v>51</v>
      </c>
      <c r="D699" s="189" t="s">
        <v>33</v>
      </c>
      <c r="E699" s="190">
        <v>1</v>
      </c>
      <c r="F699" s="191"/>
      <c r="G699" s="192">
        <f>F699*E699</f>
        <v>0</v>
      </c>
      <c r="H699" s="193">
        <f>$H$9*F699</f>
        <v>0</v>
      </c>
      <c r="I699" s="191"/>
      <c r="J699" s="193">
        <f>E699*I699</f>
        <v>0</v>
      </c>
      <c r="K699" s="193">
        <f>$K$9*I699</f>
        <v>0</v>
      </c>
      <c r="L699" s="426">
        <f>67</f>
        <v>67</v>
      </c>
      <c r="M699" s="195">
        <f>H699+K699+L699</f>
        <v>67</v>
      </c>
      <c r="N699" s="196">
        <f>M699*E699</f>
        <v>67</v>
      </c>
      <c r="O699" s="197">
        <f>E699*L699</f>
        <v>67</v>
      </c>
      <c r="P699" s="177"/>
      <c r="Q699" s="189"/>
      <c r="R699" s="190"/>
      <c r="S699" s="198">
        <f>R699*E699</f>
        <v>0</v>
      </c>
      <c r="T699" s="199"/>
    </row>
    <row r="700" spans="1:20" s="95" customFormat="1" ht="12" hidden="1" customHeight="1">
      <c r="A700" s="96"/>
      <c r="B700" s="180"/>
      <c r="C700" s="180"/>
      <c r="D700" s="181"/>
      <c r="E700" s="182"/>
      <c r="F700" s="183"/>
      <c r="G700" s="183"/>
      <c r="H700" s="183"/>
      <c r="I700" s="183"/>
      <c r="J700" s="184"/>
      <c r="K700" s="184"/>
      <c r="L700" s="428"/>
      <c r="M700" s="184"/>
      <c r="N700" s="184"/>
      <c r="O700" s="185"/>
      <c r="P700" s="183"/>
      <c r="Q700" s="181"/>
      <c r="R700" s="186"/>
      <c r="S700" s="187">
        <f>R700*E699</f>
        <v>0</v>
      </c>
      <c r="T700" s="187"/>
    </row>
    <row r="701" spans="1:20" s="95" customFormat="1" ht="12" hidden="1" customHeight="1">
      <c r="A701" s="96"/>
      <c r="B701" s="180"/>
      <c r="C701" s="180"/>
      <c r="D701" s="181"/>
      <c r="E701" s="182"/>
      <c r="F701" s="183"/>
      <c r="G701" s="183"/>
      <c r="H701" s="183"/>
      <c r="I701" s="183"/>
      <c r="J701" s="184"/>
      <c r="K701" s="184"/>
      <c r="L701" s="428"/>
      <c r="M701" s="184"/>
      <c r="N701" s="184"/>
      <c r="O701" s="185"/>
      <c r="P701" s="183"/>
      <c r="Q701" s="181"/>
      <c r="R701" s="186"/>
      <c r="S701" s="187">
        <f>R701*E699</f>
        <v>0</v>
      </c>
      <c r="T701" s="187"/>
    </row>
    <row r="702" spans="1:20" s="95" customFormat="1" ht="12" hidden="1" customHeight="1">
      <c r="A702" s="96"/>
      <c r="B702" s="180"/>
      <c r="C702" s="180"/>
      <c r="D702" s="181"/>
      <c r="E702" s="182"/>
      <c r="F702" s="183"/>
      <c r="G702" s="183"/>
      <c r="H702" s="183"/>
      <c r="I702" s="183"/>
      <c r="J702" s="184"/>
      <c r="K702" s="184"/>
      <c r="L702" s="428"/>
      <c r="M702" s="184"/>
      <c r="N702" s="184"/>
      <c r="O702" s="185"/>
      <c r="P702" s="183"/>
      <c r="Q702" s="181"/>
      <c r="R702" s="186"/>
      <c r="S702" s="187">
        <f>R702*E699</f>
        <v>0</v>
      </c>
      <c r="T702" s="187"/>
    </row>
    <row r="703" spans="1:20" s="95" customFormat="1" ht="12" hidden="1" customHeight="1">
      <c r="A703" s="96"/>
      <c r="B703" s="180"/>
      <c r="C703" s="180"/>
      <c r="D703" s="181"/>
      <c r="E703" s="182"/>
      <c r="F703" s="183"/>
      <c r="G703" s="183"/>
      <c r="H703" s="183"/>
      <c r="I703" s="183"/>
      <c r="J703" s="184"/>
      <c r="K703" s="184"/>
      <c r="L703" s="428"/>
      <c r="M703" s="184"/>
      <c r="N703" s="184"/>
      <c r="O703" s="185"/>
      <c r="P703" s="183"/>
      <c r="Q703" s="181"/>
      <c r="R703" s="186"/>
      <c r="S703" s="187">
        <f>R703*E699</f>
        <v>0</v>
      </c>
      <c r="T703" s="187"/>
    </row>
    <row r="704" spans="1:20" s="95" customFormat="1" ht="12" hidden="1" customHeight="1">
      <c r="A704" s="96"/>
      <c r="B704" s="180"/>
      <c r="C704" s="180"/>
      <c r="D704" s="181"/>
      <c r="E704" s="182"/>
      <c r="F704" s="183"/>
      <c r="G704" s="183"/>
      <c r="H704" s="183"/>
      <c r="I704" s="183"/>
      <c r="J704" s="184"/>
      <c r="K704" s="184"/>
      <c r="L704" s="428"/>
      <c r="M704" s="184"/>
      <c r="N704" s="184"/>
      <c r="O704" s="185"/>
      <c r="P704" s="183"/>
      <c r="Q704" s="181"/>
      <c r="R704" s="186"/>
      <c r="S704" s="187">
        <f>R704*E699</f>
        <v>0</v>
      </c>
      <c r="T704" s="187"/>
    </row>
    <row r="705" spans="1:21" s="95" customFormat="1" ht="12" hidden="1" customHeight="1">
      <c r="A705" s="96"/>
      <c r="B705" s="180"/>
      <c r="C705" s="180"/>
      <c r="D705" s="181"/>
      <c r="E705" s="182"/>
      <c r="F705" s="183"/>
      <c r="G705" s="183"/>
      <c r="H705" s="183"/>
      <c r="I705" s="183"/>
      <c r="J705" s="184"/>
      <c r="K705" s="184"/>
      <c r="L705" s="428"/>
      <c r="M705" s="184"/>
      <c r="N705" s="184"/>
      <c r="O705" s="185"/>
      <c r="P705" s="183"/>
      <c r="Q705" s="181"/>
      <c r="R705" s="186"/>
      <c r="S705" s="187">
        <f>R705*E699</f>
        <v>0</v>
      </c>
      <c r="T705" s="187"/>
    </row>
    <row r="706" spans="1:21" s="95" customFormat="1" ht="12" hidden="1" customHeight="1">
      <c r="A706" s="96"/>
      <c r="B706" s="180"/>
      <c r="C706" s="180"/>
      <c r="D706" s="181"/>
      <c r="E706" s="182"/>
      <c r="F706" s="183"/>
      <c r="G706" s="183"/>
      <c r="H706" s="183"/>
      <c r="I706" s="183"/>
      <c r="J706" s="184"/>
      <c r="K706" s="184"/>
      <c r="L706" s="428"/>
      <c r="M706" s="184"/>
      <c r="N706" s="184"/>
      <c r="O706" s="185"/>
      <c r="P706" s="183"/>
      <c r="Q706" s="181"/>
      <c r="R706" s="186"/>
      <c r="S706" s="187">
        <f>R706*E699</f>
        <v>0</v>
      </c>
      <c r="T706" s="187"/>
    </row>
    <row r="707" spans="1:21" s="95" customFormat="1" hidden="1">
      <c r="A707" s="104"/>
      <c r="B707" s="180"/>
      <c r="C707" s="180"/>
      <c r="D707" s="181"/>
      <c r="E707" s="182"/>
      <c r="F707" s="183"/>
      <c r="G707" s="183"/>
      <c r="H707" s="183"/>
      <c r="I707" s="183"/>
      <c r="J707" s="184"/>
      <c r="K707" s="184"/>
      <c r="L707" s="428"/>
      <c r="M707" s="184"/>
      <c r="N707" s="184"/>
      <c r="O707" s="185"/>
      <c r="P707" s="183"/>
      <c r="Q707" s="181"/>
      <c r="R707" s="186"/>
      <c r="S707" s="187">
        <f>R707*E699</f>
        <v>0</v>
      </c>
      <c r="T707" s="187"/>
    </row>
    <row r="708" spans="1:21" s="95" customFormat="1" ht="20.25" customHeight="1">
      <c r="A708" s="83">
        <f>A699+1</f>
        <v>15</v>
      </c>
      <c r="B708" s="171"/>
      <c r="C708" s="172" t="s">
        <v>52</v>
      </c>
      <c r="D708" s="171" t="s">
        <v>33</v>
      </c>
      <c r="E708" s="173">
        <v>1</v>
      </c>
      <c r="F708" s="174"/>
      <c r="G708" s="120">
        <f>F708*E708</f>
        <v>0</v>
      </c>
      <c r="H708" s="121">
        <f>$H$9*F708</f>
        <v>0</v>
      </c>
      <c r="I708" s="174"/>
      <c r="J708" s="121">
        <f>E708*I708</f>
        <v>0</v>
      </c>
      <c r="K708" s="121">
        <f>$K$9*I708</f>
        <v>0</v>
      </c>
      <c r="L708" s="426">
        <f>70</f>
        <v>70</v>
      </c>
      <c r="M708" s="176">
        <f>H708+K708+L708</f>
        <v>70</v>
      </c>
      <c r="N708" s="124">
        <f>M708*E708</f>
        <v>70</v>
      </c>
      <c r="O708" s="125">
        <f>E708*L708</f>
        <v>70</v>
      </c>
      <c r="P708" s="177"/>
      <c r="Q708" s="171"/>
      <c r="R708" s="173"/>
      <c r="S708" s="178">
        <f>R708*E708</f>
        <v>0</v>
      </c>
      <c r="T708" s="188"/>
    </row>
    <row r="709" spans="1:21" s="95" customFormat="1" ht="12" hidden="1" customHeight="1">
      <c r="A709" s="96"/>
      <c r="B709" s="180"/>
      <c r="C709" s="180"/>
      <c r="D709" s="181"/>
      <c r="E709" s="182"/>
      <c r="F709" s="183"/>
      <c r="G709" s="183"/>
      <c r="H709" s="183"/>
      <c r="I709" s="183"/>
      <c r="J709" s="184"/>
      <c r="K709" s="184"/>
      <c r="L709" s="184"/>
      <c r="M709" s="184"/>
      <c r="N709" s="184"/>
      <c r="O709" s="185"/>
      <c r="P709" s="183"/>
      <c r="Q709" s="200"/>
      <c r="R709" s="186"/>
      <c r="S709" s="187">
        <f>R709*E708</f>
        <v>0</v>
      </c>
      <c r="T709" s="187"/>
    </row>
    <row r="710" spans="1:21" s="95" customFormat="1" ht="12" hidden="1" customHeight="1">
      <c r="A710" s="96"/>
      <c r="B710" s="180"/>
      <c r="C710" s="180"/>
      <c r="D710" s="181"/>
      <c r="E710" s="182"/>
      <c r="F710" s="183"/>
      <c r="G710" s="183"/>
      <c r="H710" s="183"/>
      <c r="I710" s="183"/>
      <c r="J710" s="184"/>
      <c r="K710" s="184"/>
      <c r="L710" s="184"/>
      <c r="M710" s="184"/>
      <c r="N710" s="184"/>
      <c r="O710" s="185"/>
      <c r="P710" s="183"/>
      <c r="Q710" s="200"/>
      <c r="R710" s="186"/>
      <c r="S710" s="187">
        <f>R710*E708</f>
        <v>0</v>
      </c>
      <c r="T710" s="187"/>
    </row>
    <row r="711" spans="1:21" s="95" customFormat="1" ht="12" hidden="1" customHeight="1">
      <c r="A711" s="96"/>
      <c r="B711" s="180"/>
      <c r="C711" s="180"/>
      <c r="D711" s="181"/>
      <c r="E711" s="182"/>
      <c r="F711" s="183"/>
      <c r="G711" s="183"/>
      <c r="H711" s="183"/>
      <c r="I711" s="183"/>
      <c r="J711" s="184"/>
      <c r="K711" s="184"/>
      <c r="L711" s="184"/>
      <c r="M711" s="184"/>
      <c r="N711" s="184"/>
      <c r="O711" s="185"/>
      <c r="P711" s="183"/>
      <c r="Q711" s="200"/>
      <c r="R711" s="186"/>
      <c r="S711" s="187">
        <f>R711*E708</f>
        <v>0</v>
      </c>
      <c r="T711" s="187"/>
    </row>
    <row r="712" spans="1:21" s="95" customFormat="1" ht="12" hidden="1" customHeight="1">
      <c r="A712" s="96"/>
      <c r="B712" s="180"/>
      <c r="C712" s="180"/>
      <c r="D712" s="181"/>
      <c r="E712" s="182"/>
      <c r="F712" s="183"/>
      <c r="G712" s="183"/>
      <c r="H712" s="183"/>
      <c r="I712" s="183"/>
      <c r="J712" s="184"/>
      <c r="K712" s="184"/>
      <c r="L712" s="184"/>
      <c r="M712" s="184"/>
      <c r="N712" s="184"/>
      <c r="O712" s="185"/>
      <c r="P712" s="183"/>
      <c r="Q712" s="200"/>
      <c r="R712" s="186"/>
      <c r="S712" s="187">
        <f>R712*E708</f>
        <v>0</v>
      </c>
      <c r="T712" s="187"/>
    </row>
    <row r="713" spans="1:21" s="95" customFormat="1" ht="12" hidden="1" customHeight="1">
      <c r="A713" s="96"/>
      <c r="B713" s="180"/>
      <c r="C713" s="180"/>
      <c r="D713" s="181"/>
      <c r="E713" s="182"/>
      <c r="F713" s="183"/>
      <c r="G713" s="183"/>
      <c r="H713" s="183"/>
      <c r="I713" s="183"/>
      <c r="J713" s="184"/>
      <c r="K713" s="184"/>
      <c r="L713" s="184"/>
      <c r="M713" s="184"/>
      <c r="N713" s="184"/>
      <c r="O713" s="185"/>
      <c r="P713" s="183"/>
      <c r="Q713" s="200"/>
      <c r="R713" s="186"/>
      <c r="S713" s="187">
        <f>R713*E708</f>
        <v>0</v>
      </c>
      <c r="T713" s="187"/>
    </row>
    <row r="714" spans="1:21" s="95" customFormat="1" ht="12" hidden="1" customHeight="1">
      <c r="A714" s="96"/>
      <c r="B714" s="180"/>
      <c r="C714" s="180"/>
      <c r="D714" s="181"/>
      <c r="E714" s="182"/>
      <c r="F714" s="183"/>
      <c r="G714" s="183"/>
      <c r="H714" s="183"/>
      <c r="I714" s="183"/>
      <c r="J714" s="184"/>
      <c r="K714" s="184"/>
      <c r="L714" s="184"/>
      <c r="M714" s="184"/>
      <c r="N714" s="184"/>
      <c r="O714" s="185"/>
      <c r="P714" s="183"/>
      <c r="Q714" s="200"/>
      <c r="R714" s="186"/>
      <c r="S714" s="187">
        <f>R714*E708</f>
        <v>0</v>
      </c>
      <c r="T714" s="187"/>
    </row>
    <row r="715" spans="1:21" s="95" customFormat="1" ht="12" hidden="1" customHeight="1">
      <c r="A715" s="96"/>
      <c r="B715" s="180"/>
      <c r="C715" s="180"/>
      <c r="D715" s="181"/>
      <c r="E715" s="182"/>
      <c r="F715" s="183"/>
      <c r="G715" s="183"/>
      <c r="H715" s="183"/>
      <c r="I715" s="183"/>
      <c r="J715" s="184"/>
      <c r="K715" s="184"/>
      <c r="L715" s="184"/>
      <c r="M715" s="184"/>
      <c r="N715" s="184"/>
      <c r="O715" s="185"/>
      <c r="P715" s="183"/>
      <c r="Q715" s="200"/>
      <c r="R715" s="186"/>
      <c r="S715" s="187">
        <f>R715*E708</f>
        <v>0</v>
      </c>
      <c r="T715" s="187"/>
    </row>
    <row r="716" spans="1:21" s="95" customFormat="1" hidden="1">
      <c r="A716" s="104"/>
      <c r="B716" s="180"/>
      <c r="C716" s="180"/>
      <c r="D716" s="181"/>
      <c r="E716" s="182"/>
      <c r="F716" s="183"/>
      <c r="G716" s="183"/>
      <c r="H716" s="183"/>
      <c r="I716" s="183"/>
      <c r="J716" s="184"/>
      <c r="K716" s="184"/>
      <c r="L716" s="184"/>
      <c r="M716" s="184"/>
      <c r="N716" s="184"/>
      <c r="O716" s="185"/>
      <c r="P716" s="183"/>
      <c r="Q716" s="200"/>
      <c r="R716" s="186"/>
      <c r="S716" s="187">
        <f>R716*E708</f>
        <v>0</v>
      </c>
      <c r="T716" s="187"/>
    </row>
    <row r="717" spans="1:21" s="95" customFormat="1" ht="20.25" customHeight="1">
      <c r="A717" s="83">
        <f>A636+1</f>
        <v>8</v>
      </c>
      <c r="B717" s="409"/>
      <c r="C717" s="274" t="s">
        <v>118</v>
      </c>
      <c r="D717" s="275" t="s">
        <v>119</v>
      </c>
      <c r="E717" s="276">
        <v>2</v>
      </c>
      <c r="F717" s="86"/>
      <c r="G717" s="420">
        <f>F717*E717</f>
        <v>0</v>
      </c>
      <c r="H717" s="421">
        <f>$H$9*F717</f>
        <v>0</v>
      </c>
      <c r="I717" s="86"/>
      <c r="J717" s="421">
        <f>E717*I717</f>
        <v>0</v>
      </c>
      <c r="K717" s="421">
        <f>$K$9*I717</f>
        <v>0</v>
      </c>
      <c r="L717" s="422">
        <f>85/1.2</f>
        <v>70.833333333333343</v>
      </c>
      <c r="M717" s="423">
        <f>H717+K717+L717</f>
        <v>70.833333333333343</v>
      </c>
      <c r="N717" s="424">
        <f>M717*E717</f>
        <v>141.66666666666669</v>
      </c>
      <c r="O717" s="425">
        <f>E717*L717</f>
        <v>141.66666666666669</v>
      </c>
      <c r="P717" s="93"/>
      <c r="Q717" s="83"/>
      <c r="R717" s="85"/>
      <c r="S717" s="94">
        <f>R717*E717</f>
        <v>0</v>
      </c>
      <c r="T717" s="86"/>
      <c r="U717" s="416"/>
    </row>
    <row r="718" spans="1:21" s="95" customFormat="1" hidden="1">
      <c r="A718" s="96"/>
      <c r="B718" s="97"/>
      <c r="C718" s="97"/>
      <c r="D718" s="96"/>
      <c r="E718" s="99"/>
      <c r="F718" s="100"/>
      <c r="G718" s="100"/>
      <c r="H718" s="100"/>
      <c r="I718" s="100"/>
      <c r="J718" s="101"/>
      <c r="K718" s="101"/>
      <c r="L718" s="100"/>
      <c r="M718" s="417"/>
      <c r="N718" s="101"/>
      <c r="O718" s="102"/>
      <c r="P718" s="100"/>
      <c r="Q718" s="111"/>
      <c r="R718" s="112"/>
      <c r="S718" s="103">
        <f>R718*E717</f>
        <v>0</v>
      </c>
      <c r="T718" s="100"/>
      <c r="U718" s="416"/>
    </row>
    <row r="719" spans="1:21" s="95" customFormat="1" hidden="1">
      <c r="A719" s="96"/>
      <c r="B719" s="97"/>
      <c r="C719" s="97"/>
      <c r="D719" s="96"/>
      <c r="E719" s="99"/>
      <c r="F719" s="100"/>
      <c r="G719" s="100"/>
      <c r="H719" s="100"/>
      <c r="I719" s="100"/>
      <c r="J719" s="101"/>
      <c r="K719" s="101"/>
      <c r="L719" s="100"/>
      <c r="M719" s="417"/>
      <c r="N719" s="101"/>
      <c r="O719" s="102"/>
      <c r="P719" s="100"/>
      <c r="Q719" s="111"/>
      <c r="R719" s="112"/>
      <c r="S719" s="103">
        <f>R719*E717</f>
        <v>0</v>
      </c>
      <c r="T719" s="100"/>
      <c r="U719" s="416"/>
    </row>
    <row r="720" spans="1:21" s="95" customFormat="1" hidden="1">
      <c r="A720" s="96"/>
      <c r="B720" s="97"/>
      <c r="C720" s="97"/>
      <c r="D720" s="96"/>
      <c r="E720" s="99"/>
      <c r="F720" s="100"/>
      <c r="G720" s="100"/>
      <c r="H720" s="100"/>
      <c r="I720" s="100"/>
      <c r="J720" s="101"/>
      <c r="K720" s="101"/>
      <c r="L720" s="100"/>
      <c r="M720" s="417"/>
      <c r="N720" s="101"/>
      <c r="O720" s="102"/>
      <c r="P720" s="100"/>
      <c r="Q720" s="111"/>
      <c r="R720" s="112"/>
      <c r="S720" s="103">
        <f>R720*E717</f>
        <v>0</v>
      </c>
      <c r="T720" s="100"/>
      <c r="U720" s="416"/>
    </row>
    <row r="721" spans="1:21" s="95" customFormat="1" hidden="1">
      <c r="A721" s="96"/>
      <c r="B721" s="97"/>
      <c r="C721" s="97"/>
      <c r="D721" s="96"/>
      <c r="E721" s="99"/>
      <c r="F721" s="100"/>
      <c r="G721" s="100"/>
      <c r="H721" s="100"/>
      <c r="I721" s="100"/>
      <c r="J721" s="101"/>
      <c r="K721" s="101"/>
      <c r="L721" s="100"/>
      <c r="M721" s="417"/>
      <c r="N721" s="101"/>
      <c r="O721" s="102"/>
      <c r="P721" s="100"/>
      <c r="Q721" s="111"/>
      <c r="R721" s="112"/>
      <c r="S721" s="103">
        <f>R721*E717</f>
        <v>0</v>
      </c>
      <c r="T721" s="100"/>
      <c r="U721" s="416"/>
    </row>
    <row r="722" spans="1:21" s="95" customFormat="1" hidden="1">
      <c r="A722" s="96"/>
      <c r="B722" s="97"/>
      <c r="C722" s="97"/>
      <c r="D722" s="96"/>
      <c r="E722" s="99"/>
      <c r="F722" s="100"/>
      <c r="G722" s="100"/>
      <c r="H722" s="100"/>
      <c r="I722" s="100"/>
      <c r="J722" s="101"/>
      <c r="K722" s="101"/>
      <c r="L722" s="100"/>
      <c r="M722" s="417"/>
      <c r="N722" s="101"/>
      <c r="O722" s="102"/>
      <c r="P722" s="100"/>
      <c r="Q722" s="111"/>
      <c r="R722" s="112"/>
      <c r="S722" s="103">
        <f>R722*E717</f>
        <v>0</v>
      </c>
      <c r="T722" s="100"/>
      <c r="U722" s="416"/>
    </row>
    <row r="723" spans="1:21" s="95" customFormat="1" hidden="1">
      <c r="A723" s="96"/>
      <c r="B723" s="97"/>
      <c r="C723" s="97"/>
      <c r="D723" s="96"/>
      <c r="E723" s="99"/>
      <c r="F723" s="100"/>
      <c r="G723" s="100"/>
      <c r="H723" s="100"/>
      <c r="I723" s="100"/>
      <c r="J723" s="101"/>
      <c r="K723" s="101"/>
      <c r="L723" s="100"/>
      <c r="M723" s="417"/>
      <c r="N723" s="101"/>
      <c r="O723" s="102"/>
      <c r="P723" s="100"/>
      <c r="Q723" s="111"/>
      <c r="R723" s="112"/>
      <c r="S723" s="103">
        <f>R723*E717</f>
        <v>0</v>
      </c>
      <c r="T723" s="100"/>
      <c r="U723" s="416"/>
    </row>
    <row r="724" spans="1:21" s="95" customFormat="1" hidden="1">
      <c r="A724" s="96"/>
      <c r="B724" s="97"/>
      <c r="C724" s="97"/>
      <c r="D724" s="96"/>
      <c r="E724" s="99"/>
      <c r="F724" s="100"/>
      <c r="G724" s="100"/>
      <c r="H724" s="100"/>
      <c r="I724" s="100"/>
      <c r="J724" s="101"/>
      <c r="K724" s="101"/>
      <c r="L724" s="100"/>
      <c r="M724" s="417"/>
      <c r="N724" s="101"/>
      <c r="O724" s="102"/>
      <c r="P724" s="100"/>
      <c r="Q724" s="111"/>
      <c r="R724" s="112"/>
      <c r="S724" s="103">
        <f>R724*E717</f>
        <v>0</v>
      </c>
      <c r="T724" s="100"/>
      <c r="U724" s="416"/>
    </row>
    <row r="725" spans="1:21" s="95" customFormat="1" hidden="1">
      <c r="A725" s="104"/>
      <c r="B725" s="105"/>
      <c r="C725" s="105"/>
      <c r="D725" s="104"/>
      <c r="E725" s="106"/>
      <c r="F725" s="107"/>
      <c r="G725" s="107"/>
      <c r="H725" s="107"/>
      <c r="I725" s="107"/>
      <c r="J725" s="108"/>
      <c r="K725" s="108"/>
      <c r="L725" s="107"/>
      <c r="M725" s="418"/>
      <c r="N725" s="108"/>
      <c r="O725" s="109"/>
      <c r="P725" s="107"/>
      <c r="Q725" s="113"/>
      <c r="R725" s="114"/>
      <c r="S725" s="110">
        <f>R725*E717</f>
        <v>0</v>
      </c>
      <c r="T725" s="107"/>
      <c r="U725" s="416"/>
    </row>
    <row r="726" spans="1:21" s="407" customFormat="1" ht="18.75" customHeight="1">
      <c r="A726" s="429"/>
      <c r="B726" s="429"/>
      <c r="C726" s="430" t="s">
        <v>123</v>
      </c>
      <c r="D726" s="431"/>
      <c r="E726" s="432"/>
      <c r="F726" s="432"/>
      <c r="G726" s="432">
        <f>SUM(G560:G725)</f>
        <v>803.37499999999989</v>
      </c>
      <c r="H726" s="432"/>
      <c r="I726" s="433"/>
      <c r="J726" s="432">
        <f>SUM(J560:J725)</f>
        <v>12.390000000000002</v>
      </c>
      <c r="K726" s="432"/>
      <c r="L726" s="432"/>
      <c r="M726" s="432"/>
      <c r="N726" s="432">
        <f>SUM(N582:N725)</f>
        <v>4221.166666666667</v>
      </c>
      <c r="O726" s="432">
        <f>SUM(O560:O725)</f>
        <v>8701.4552251816676</v>
      </c>
      <c r="P726" s="432"/>
      <c r="Q726" s="434"/>
      <c r="R726" s="435"/>
      <c r="S726" s="435"/>
      <c r="T726" s="436"/>
    </row>
    <row r="727" spans="1:21" s="407" customFormat="1" ht="0.75" customHeight="1">
      <c r="A727" s="399"/>
      <c r="B727" s="399"/>
      <c r="C727" s="399"/>
      <c r="D727" s="401"/>
      <c r="E727" s="402"/>
      <c r="F727" s="402"/>
      <c r="G727" s="402"/>
      <c r="H727" s="403"/>
      <c r="I727" s="402"/>
      <c r="J727" s="403"/>
      <c r="K727" s="403"/>
      <c r="L727" s="402"/>
      <c r="M727" s="402"/>
      <c r="N727" s="403"/>
      <c r="O727" s="404"/>
      <c r="P727" s="405"/>
      <c r="Q727" s="401"/>
      <c r="R727" s="406"/>
      <c r="T727" s="408"/>
    </row>
    <row r="728" spans="1:21" s="437" customFormat="1">
      <c r="B728" s="438"/>
      <c r="C728" s="439" t="s">
        <v>130</v>
      </c>
      <c r="D728" s="439"/>
      <c r="E728" s="440"/>
      <c r="F728" s="440"/>
      <c r="G728" s="440"/>
      <c r="H728" s="440"/>
      <c r="I728" s="441"/>
      <c r="J728" s="440"/>
      <c r="K728" s="440"/>
      <c r="L728" s="440"/>
      <c r="M728" s="442"/>
      <c r="N728" s="443"/>
      <c r="O728" s="444"/>
      <c r="P728" s="445">
        <f>P580+N726</f>
        <v>11385.338280505031</v>
      </c>
      <c r="Q728" s="416" t="s">
        <v>131</v>
      </c>
      <c r="R728" s="446"/>
      <c r="T728" s="416"/>
    </row>
  </sheetData>
  <mergeCells count="19">
    <mergeCell ref="Q578:R578"/>
    <mergeCell ref="S578:T578"/>
    <mergeCell ref="C580:D580"/>
    <mergeCell ref="Q580:R580"/>
    <mergeCell ref="S580:T580"/>
    <mergeCell ref="Q572:R572"/>
    <mergeCell ref="Q573:R573"/>
    <mergeCell ref="S573:T573"/>
    <mergeCell ref="Q574:R574"/>
    <mergeCell ref="S574:T574"/>
    <mergeCell ref="Q576:R576"/>
    <mergeCell ref="S576:T576"/>
    <mergeCell ref="N5:N6"/>
    <mergeCell ref="S569:T569"/>
    <mergeCell ref="C570:D570"/>
    <mergeCell ref="Q570:R570"/>
    <mergeCell ref="S570:T570"/>
    <mergeCell ref="C571:D571"/>
    <mergeCell ref="Q571:R57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նախագիծ-նախահաշիվ</vt:lpstr>
    </vt:vector>
  </TitlesOfParts>
  <Company>FINCA UCO CJSC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2025-03-31T09:04:46Z</dcterms:created>
  <dcterms:modified xsi:type="dcterms:W3CDTF">2025-03-31T09:06:17Z</dcterms:modified>
</cp:coreProperties>
</file>