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0" yWindow="0" windowWidth="20490" windowHeight="7755" tabRatio="847"/>
  </bookViews>
  <sheets>
    <sheet name="Havelvac_1.1" sheetId="44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24" localSheetId="0">#REF!</definedName>
    <definedName name="_24">#REF!</definedName>
    <definedName name="_MA8" localSheetId="0">#REF!</definedName>
    <definedName name="_MA8">#REF!</definedName>
    <definedName name="_TM3" localSheetId="0">#REF!</definedName>
    <definedName name="_TM3">#REF!</definedName>
    <definedName name="Arm" localSheetId="0">#REF!</definedName>
    <definedName name="Arm">#REF!</definedName>
    <definedName name="armjjj" localSheetId="0">#REF!</definedName>
    <definedName name="armjjj">#REF!</definedName>
    <definedName name="asd" localSheetId="0">#REF!</definedName>
    <definedName name="asd">#REF!</definedName>
    <definedName name="AZA" localSheetId="0">#REF!</definedName>
    <definedName name="AZA">#REF!</definedName>
    <definedName name="Azat." localSheetId="0">#REF!</definedName>
    <definedName name="Azat.">#REF!</definedName>
    <definedName name="book" localSheetId="0">'[1]Gaz2-6'!#REF!</definedName>
    <definedName name="book">'[2]Gaz2-6'!#REF!</definedName>
    <definedName name="bos">[3]BoS!$B$1:$AB$3718</definedName>
    <definedName name="Branch1" localSheetId="0">#REF!</definedName>
    <definedName name="Branch1">#REF!</definedName>
    <definedName name="Branch1.1" localSheetId="0">#REF!</definedName>
    <definedName name="Branch1.1">#REF!</definedName>
    <definedName name="Branch3" localSheetId="0">#REF!</definedName>
    <definedName name="Branch3">#REF!</definedName>
    <definedName name="cank">'[4]Unit rates'!$B$1:$H$65536</definedName>
    <definedName name="Cavalatert" localSheetId="0">#REF!</definedName>
    <definedName name="Cavalatert">#REF!</definedName>
    <definedName name="DDR" localSheetId="0">#REF!</definedName>
    <definedName name="DDR">#REF!</definedName>
    <definedName name="dfg" localSheetId="0">#REF!</definedName>
    <definedName name="dfg">#REF!</definedName>
    <definedName name="DILDRR300" localSheetId="0">#REF!</definedName>
    <definedName name="DILDRR300">#REF!</definedName>
    <definedName name="Dzop" localSheetId="0">#REF!</definedName>
    <definedName name="Dzop">#REF!</definedName>
    <definedName name="ENG" localSheetId="0">#REF!</definedName>
    <definedName name="ENG">#REF!</definedName>
    <definedName name="Ganzakar" localSheetId="0">#REF!</definedName>
    <definedName name="Ganzakar">#REF!</definedName>
    <definedName name="Gavar" localSheetId="0">#REF!</definedName>
    <definedName name="Gavar">#REF!</definedName>
    <definedName name="ghj" localSheetId="0">#REF!</definedName>
    <definedName name="ghj">#REF!</definedName>
    <definedName name="hhh" localSheetId="0">#REF!</definedName>
    <definedName name="hhh">#REF!</definedName>
    <definedName name="hljk" localSheetId="0">#REF!</definedName>
    <definedName name="hljk">#REF!</definedName>
    <definedName name="i">'[5]BoQ works'!$B$1:$H$65536</definedName>
    <definedName name="it">'[5]BoQ works'!$B$1:$H$65536</definedName>
    <definedName name="kafan" localSheetId="0">#REF!</definedName>
    <definedName name="kafan">#REF!</definedName>
    <definedName name="kanal" localSheetId="0">#REF!</definedName>
    <definedName name="kanal">#REF!</definedName>
    <definedName name="kkkk" localSheetId="0">#REF!</definedName>
    <definedName name="kkkk">#REF!</definedName>
    <definedName name="kkkkk" localSheetId="0">#REF!</definedName>
    <definedName name="kkkkk">#REF!</definedName>
    <definedName name="no">'[6]BoQ works'!$B$1:$H$65536</definedName>
    <definedName name="ok" localSheetId="0">#REF!</definedName>
    <definedName name="ok">#REF!</definedName>
    <definedName name="p">'[5]BoQ works'!$B$1:$H$65536</definedName>
    <definedName name="quantity">'[5]ABO-Quantities'!$A$1:$B$65536</definedName>
    <definedName name="qwe" localSheetId="0">#REF!</definedName>
    <definedName name="qwe">#REF!</definedName>
    <definedName name="svodni5" localSheetId="0">#REF!</definedName>
    <definedName name="svodni5">#REF!</definedName>
    <definedName name="Svodni6" localSheetId="0">#REF!</definedName>
    <definedName name="Svodni6">#REF!</definedName>
    <definedName name="Tashir" localSheetId="0">#REF!</definedName>
    <definedName name="Tashir">#REF!</definedName>
    <definedName name="ti">'[5]BoQ works'!$B$1:$H$65536</definedName>
    <definedName name="tuj">'[4]Unit rates'!$B$1:$H$65536</definedName>
    <definedName name="tyu" localSheetId="0">#REF!</definedName>
    <definedName name="tyu">#REF!</definedName>
    <definedName name="unitrates">'[7]Unit rates'!$C$1:$H$65536</definedName>
    <definedName name="ÙÙÙÙÙ" localSheetId="0">#REF!</definedName>
    <definedName name="ÙÙÙÙÙ">#REF!</definedName>
    <definedName name="vedi" localSheetId="0">#REF!</definedName>
    <definedName name="vedi">#REF!</definedName>
    <definedName name="WOp" localSheetId="0">#REF!</definedName>
    <definedName name="WOp">#REF!</definedName>
    <definedName name="Ý0">'[8]BoQ works'!$B$1:$H$65536</definedName>
    <definedName name="yes">'[6]BoQ works'!$B$1:$H$65536</definedName>
    <definedName name="Բռանցհ1.1" localSheetId="0">#REF!</definedName>
    <definedName name="Բռանցհ1.1">#REF!</definedName>
    <definedName name="տըւ" localSheetId="0">#REF!</definedName>
    <definedName name="տըւ">#REF!</definedName>
    <definedName name="տռը" localSheetId="0">#REF!</definedName>
    <definedName name="տռը">#REF!</definedName>
    <definedName name="քեոտ" localSheetId="0">#REF!</definedName>
    <definedName name="քեոտ">#REF!</definedName>
    <definedName name="ֆգյկ" localSheetId="0">#REF!</definedName>
    <definedName name="ֆգյկ">#REF!</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445"/>
  <c r="I26"/>
  <c r="O26"/>
  <c r="H34"/>
  <c r="I34"/>
  <c r="O34"/>
  <c r="O55"/>
  <c r="P55" s="1"/>
  <c r="O78"/>
  <c r="H78"/>
  <c r="I78"/>
  <c r="M78"/>
  <c r="O77"/>
  <c r="M77"/>
  <c r="I77"/>
  <c r="H77"/>
  <c r="O76"/>
  <c r="M76"/>
  <c r="I76"/>
  <c r="H76"/>
  <c r="O75"/>
  <c r="M75"/>
  <c r="I75"/>
  <c r="H75"/>
  <c r="P75" s="1"/>
  <c r="Q75" s="1"/>
  <c r="O73"/>
  <c r="M73"/>
  <c r="I73"/>
  <c r="H73"/>
  <c r="O72"/>
  <c r="M72"/>
  <c r="I72"/>
  <c r="H72"/>
  <c r="P72" s="1"/>
  <c r="Q72" s="1"/>
  <c r="O71"/>
  <c r="M71"/>
  <c r="I71"/>
  <c r="H71"/>
  <c r="O70"/>
  <c r="M70"/>
  <c r="I70"/>
  <c r="H70"/>
  <c r="O69"/>
  <c r="M69"/>
  <c r="I69"/>
  <c r="H69"/>
  <c r="O68"/>
  <c r="M68"/>
  <c r="I68"/>
  <c r="H68"/>
  <c r="O67"/>
  <c r="H67"/>
  <c r="I67"/>
  <c r="M67"/>
  <c r="I66"/>
  <c r="H66"/>
  <c r="O65"/>
  <c r="M65"/>
  <c r="I65"/>
  <c r="H65"/>
  <c r="O64"/>
  <c r="M64"/>
  <c r="I64"/>
  <c r="H64"/>
  <c r="O63"/>
  <c r="M63"/>
  <c r="I63"/>
  <c r="H63"/>
  <c r="O62"/>
  <c r="M62"/>
  <c r="I62"/>
  <c r="H62"/>
  <c r="O61"/>
  <c r="M61"/>
  <c r="I61"/>
  <c r="H61"/>
  <c r="O60"/>
  <c r="M60"/>
  <c r="I60"/>
  <c r="H60"/>
  <c r="I59"/>
  <c r="H59"/>
  <c r="O58"/>
  <c r="H58"/>
  <c r="I58"/>
  <c r="M58"/>
  <c r="O57"/>
  <c r="M57"/>
  <c r="I57"/>
  <c r="H57"/>
  <c r="O56"/>
  <c r="P56" s="1"/>
  <c r="M56"/>
  <c r="M55"/>
  <c r="O54"/>
  <c r="P54" s="1"/>
  <c r="M54"/>
  <c r="I53"/>
  <c r="H53"/>
  <c r="O52"/>
  <c r="M52"/>
  <c r="I52"/>
  <c r="H52"/>
  <c r="O51"/>
  <c r="M51"/>
  <c r="I51"/>
  <c r="H51"/>
  <c r="O50"/>
  <c r="O49" s="1"/>
  <c r="H50"/>
  <c r="I50"/>
  <c r="M50"/>
  <c r="I49"/>
  <c r="H49"/>
  <c r="O48"/>
  <c r="M48"/>
  <c r="I48"/>
  <c r="H48"/>
  <c r="O47"/>
  <c r="M47"/>
  <c r="I47"/>
  <c r="H47"/>
  <c r="I46"/>
  <c r="H46"/>
  <c r="O45"/>
  <c r="M45"/>
  <c r="I45"/>
  <c r="H45"/>
  <c r="O44"/>
  <c r="O43" s="1"/>
  <c r="P43" s="1"/>
  <c r="Q43" s="1"/>
  <c r="M44"/>
  <c r="I44"/>
  <c r="H44"/>
  <c r="I43"/>
  <c r="H43"/>
  <c r="O42"/>
  <c r="M42"/>
  <c r="I42"/>
  <c r="H42"/>
  <c r="O41"/>
  <c r="O40" s="1"/>
  <c r="M41"/>
  <c r="I41"/>
  <c r="H41"/>
  <c r="I40"/>
  <c r="H40"/>
  <c r="O39"/>
  <c r="O38"/>
  <c r="M39"/>
  <c r="I39"/>
  <c r="H39"/>
  <c r="M38"/>
  <c r="I38"/>
  <c r="H38"/>
  <c r="I37"/>
  <c r="H37"/>
  <c r="O36"/>
  <c r="M36"/>
  <c r="I36"/>
  <c r="H36"/>
  <c r="O35"/>
  <c r="M35"/>
  <c r="I35"/>
  <c r="H35"/>
  <c r="M34"/>
  <c r="I33"/>
  <c r="H33"/>
  <c r="O32"/>
  <c r="M32"/>
  <c r="I32"/>
  <c r="H32"/>
  <c r="O31"/>
  <c r="M31"/>
  <c r="I31"/>
  <c r="H31"/>
  <c r="I30"/>
  <c r="H30"/>
  <c r="O29"/>
  <c r="M29"/>
  <c r="I29"/>
  <c r="H29"/>
  <c r="O28"/>
  <c r="M28"/>
  <c r="I28"/>
  <c r="H28"/>
  <c r="O27"/>
  <c r="M27"/>
  <c r="I27"/>
  <c r="H27"/>
  <c r="M26"/>
  <c r="I25"/>
  <c r="H25"/>
  <c r="O24"/>
  <c r="M24"/>
  <c r="I24"/>
  <c r="P24" s="1"/>
  <c r="Q24" s="1"/>
  <c r="H24"/>
  <c r="O23"/>
  <c r="M23"/>
  <c r="I23"/>
  <c r="P23" s="1"/>
  <c r="Q23" s="1"/>
  <c r="H23"/>
  <c r="O22"/>
  <c r="M22"/>
  <c r="I22"/>
  <c r="H22"/>
  <c r="O21"/>
  <c r="O20" s="1"/>
  <c r="M21"/>
  <c r="I21"/>
  <c r="H21"/>
  <c r="I20"/>
  <c r="H20"/>
  <c r="O19"/>
  <c r="M19"/>
  <c r="I19"/>
  <c r="H19"/>
  <c r="O18"/>
  <c r="M18"/>
  <c r="I18"/>
  <c r="H18"/>
  <c r="O17"/>
  <c r="M17"/>
  <c r="O16"/>
  <c r="P16" s="1"/>
  <c r="M16"/>
  <c r="O15"/>
  <c r="P15" s="1"/>
  <c r="M15"/>
  <c r="O14"/>
  <c r="P14" s="1"/>
  <c r="M14"/>
  <c r="I13"/>
  <c r="H13"/>
  <c r="I12"/>
  <c r="H12"/>
  <c r="O11"/>
  <c r="M11"/>
  <c r="I11"/>
  <c r="H11"/>
  <c r="O10"/>
  <c r="M10"/>
  <c r="I10"/>
  <c r="H10"/>
  <c r="O9"/>
  <c r="M9"/>
  <c r="I9"/>
  <c r="H9"/>
  <c r="O25"/>
  <c r="P10" l="1"/>
  <c r="Q10" s="1"/>
  <c r="P11"/>
  <c r="Q11" s="1"/>
  <c r="P21"/>
  <c r="P35"/>
  <c r="P19"/>
  <c r="Q19" s="1"/>
  <c r="P29"/>
  <c r="Q29" s="1"/>
  <c r="O46"/>
  <c r="P46" s="1"/>
  <c r="Q46" s="1"/>
  <c r="P60"/>
  <c r="Q60" s="1"/>
  <c r="P61"/>
  <c r="Q61" s="1"/>
  <c r="P64"/>
  <c r="Q64" s="1"/>
  <c r="O37"/>
  <c r="P37" s="1"/>
  <c r="Q37" s="1"/>
  <c r="P57"/>
  <c r="Q57" s="1"/>
  <c r="P77"/>
  <c r="Q77" s="1"/>
  <c r="O33"/>
  <c r="P36"/>
  <c r="Q36" s="1"/>
  <c r="P69"/>
  <c r="Q69" s="1"/>
  <c r="P71"/>
  <c r="Q71" s="1"/>
  <c r="P9"/>
  <c r="Q9" s="1"/>
  <c r="O13"/>
  <c r="P13" s="1"/>
  <c r="Q13" s="1"/>
  <c r="P18"/>
  <c r="Q18" s="1"/>
  <c r="P20"/>
  <c r="Q20" s="1"/>
  <c r="P33"/>
  <c r="Q33" s="1"/>
  <c r="P39"/>
  <c r="P41"/>
  <c r="P42"/>
  <c r="P47"/>
  <c r="P48"/>
  <c r="P49"/>
  <c r="Q49" s="1"/>
  <c r="P50"/>
  <c r="P58"/>
  <c r="Q58" s="1"/>
  <c r="P63"/>
  <c r="Q63" s="1"/>
  <c r="P68"/>
  <c r="Q68" s="1"/>
  <c r="P70"/>
  <c r="Q70" s="1"/>
  <c r="P76"/>
  <c r="Q76" s="1"/>
  <c r="P78"/>
  <c r="Q78" s="1"/>
  <c r="P26"/>
  <c r="P25"/>
  <c r="Q25" s="1"/>
  <c r="P28"/>
  <c r="Q28" s="1"/>
  <c r="P44"/>
  <c r="P45"/>
  <c r="P51"/>
  <c r="P52"/>
  <c r="Q52" s="1"/>
  <c r="P65"/>
  <c r="Q65" s="1"/>
  <c r="P67"/>
  <c r="Q67" s="1"/>
  <c r="P73"/>
  <c r="Q73" s="1"/>
  <c r="P38"/>
  <c r="P40"/>
  <c r="Q40" s="1"/>
  <c r="P62"/>
  <c r="Q62" s="1"/>
  <c r="P34"/>
  <c r="O53"/>
  <c r="P53" s="1"/>
  <c r="Q53" s="1"/>
  <c r="P17"/>
  <c r="P22"/>
  <c r="P27"/>
  <c r="P32"/>
  <c r="P31"/>
  <c r="O30"/>
  <c r="P30" s="1"/>
  <c r="Q30" s="1"/>
  <c r="Q79" l="1"/>
  <c r="Q80" s="1"/>
  <c r="Q81" l="1"/>
  <c r="Q82" s="1"/>
</calcChain>
</file>

<file path=xl/sharedStrings.xml><?xml version="1.0" encoding="utf-8"?>
<sst xmlns="http://schemas.openxmlformats.org/spreadsheetml/2006/main" count="264" uniqueCount="134">
  <si>
    <t>ÀÝ¹³Ù»ÝÁ</t>
  </si>
  <si>
    <t>գծ.մ</t>
  </si>
  <si>
    <t>տ</t>
  </si>
  <si>
    <t>N/N</t>
  </si>
  <si>
    <t>²ßË³ï³Ýù
Ý»ñÇ ¨ Í³Ëë»ñÇ ßÇýñÁ</t>
  </si>
  <si>
    <t>²ßË³ï³ÝùÝ»ñÇ ¨ Í³Ëë»ñÇ ³Ýí³ÝáõÙÁ</t>
  </si>
  <si>
    <t>â³÷Ç ÙÇ³íáñ</t>
  </si>
  <si>
    <t>ø³Ý³Ï</t>
  </si>
  <si>
    <t xml:space="preserve">ØÇ³íáñÇ ³ñÅ»ùÁ 1984Ã ·Ý»ñáí </t>
  </si>
  <si>
    <t>ØÇ³íáñ ³ñÅ»ùÁ
Ñ³½.¹ñ³Ù</t>
  </si>
  <si>
    <t>ÜÛáõÃ»ñ</t>
  </si>
  <si>
    <t>²ñÅ»ùÁ  Ñ³½.¹ñ³Ù</t>
  </si>
  <si>
    <t>²ßË.
í³ñÓ</t>
  </si>
  <si>
    <t>Ø»ù.
ß³Ñ³·.</t>
  </si>
  <si>
    <t>²Ýí³ÝáõÙÁ</t>
  </si>
  <si>
    <t>â³÷
ÙÇ³í.</t>
  </si>
  <si>
    <t>ÜáñÙ. Í³Ëë</t>
  </si>
  <si>
    <t>ÜÛáõÃÇ Á¹Ý¹Ñ Í³í³ÉÁ</t>
  </si>
  <si>
    <t>³ñÅ.
Ñ³½.¹ñ</t>
  </si>
  <si>
    <t>ÜÛáõÃÇ ÙÇ³íáñ ³ñÅ»ùÁ Ñ³½.¹ñ³Ù</t>
  </si>
  <si>
    <t>ØÇ³íáñ</t>
  </si>
  <si>
    <t>խոր.մ</t>
  </si>
  <si>
    <t>Ընդամենը</t>
  </si>
  <si>
    <t>Ցեմ. շաղախ</t>
  </si>
  <si>
    <t>քառ.մ</t>
  </si>
  <si>
    <t>6--36</t>
  </si>
  <si>
    <t>Միջնորմային բլոկեր</t>
  </si>
  <si>
    <t xml:space="preserve">6--41 </t>
  </si>
  <si>
    <t>Անցքերի լցափակում թեթև բետոնով  B - 7.5 դասի</t>
  </si>
  <si>
    <t>Թեթև բետոն</t>
  </si>
  <si>
    <t xml:space="preserve">26-31 </t>
  </si>
  <si>
    <t xml:space="preserve">Ներդիր էլեմենտների տեղադրում </t>
  </si>
  <si>
    <t>Ներդիր 
էլեմենտ</t>
  </si>
  <si>
    <t>11-182</t>
  </si>
  <si>
    <t>Ջուր</t>
  </si>
  <si>
    <t>Գիպսաստվարա-թուղթ</t>
  </si>
  <si>
    <t>կգ</t>
  </si>
  <si>
    <t xml:space="preserve">Մետաղական պրոֆիլներ </t>
  </si>
  <si>
    <t>14-418</t>
  </si>
  <si>
    <t xml:space="preserve">Լատեքսաներկ
</t>
  </si>
  <si>
    <t>Մածուկ</t>
  </si>
  <si>
    <t>14-419</t>
  </si>
  <si>
    <t>8-591-5</t>
  </si>
  <si>
    <t>հատ</t>
  </si>
  <si>
    <t>Անջատիչ</t>
  </si>
  <si>
    <t>8-591-7</t>
  </si>
  <si>
    <t>Վարդակ</t>
  </si>
  <si>
    <t>8-599-1</t>
  </si>
  <si>
    <t>34--322</t>
  </si>
  <si>
    <t>34--252</t>
  </si>
  <si>
    <t>Դյուբել</t>
  </si>
  <si>
    <t xml:space="preserve">Պտուտակ </t>
  </si>
  <si>
    <t>Հղկաթուղթ</t>
  </si>
  <si>
    <t>Շուկա</t>
  </si>
  <si>
    <t xml:space="preserve">26-45 </t>
  </si>
  <si>
    <t>Բետոն</t>
  </si>
  <si>
    <t>Վահան</t>
  </si>
  <si>
    <t>Տախտակ</t>
  </si>
  <si>
    <t>Էլեկտրոդ</t>
  </si>
  <si>
    <t xml:space="preserve">Ac-I դասի ամրանի արժեքը </t>
  </si>
  <si>
    <t>Ac-I դասի ամրան</t>
  </si>
  <si>
    <t>տն</t>
  </si>
  <si>
    <t xml:space="preserve">A-500c դասի ամրանի արժեքը </t>
  </si>
  <si>
    <t>A-500c դասի ամրան</t>
  </si>
  <si>
    <t>Ե/բ միջուկի իրականացում              B-20 մակնիշի բետոնով</t>
  </si>
  <si>
    <t>Պեմզաբլոկե պատի շար</t>
  </si>
  <si>
    <t xml:space="preserve">Պեմզաբլոկներից միջնորմերի  իրականացում / b=200մմ / </t>
  </si>
  <si>
    <t xml:space="preserve">Պեմզաբլոկներից միջնորմերի  իրականացում / b=100մմ / </t>
  </si>
  <si>
    <t xml:space="preserve"> խողովակ 50*30*5</t>
  </si>
  <si>
    <t xml:space="preserve">Հարվածակա յուն ապակի  </t>
  </si>
  <si>
    <t>Գիպս</t>
  </si>
  <si>
    <t xml:space="preserve">Պատերի և շեպերի   բարձրորակ գիպսային սվաղ </t>
  </si>
  <si>
    <t xml:space="preserve">Պատերի և շեպերի  բարձրորակ   ներկում լատեքսաներկով </t>
  </si>
  <si>
    <t>14--321</t>
  </si>
  <si>
    <t xml:space="preserve"> Հատակածածկի գրանիտե մակերևույթների հղկում </t>
  </si>
  <si>
    <t>Կախովի առաստաղների  գիպսաստվարաթղթով երեսապատման համար մետաղական կարկասի իրականացում</t>
  </si>
  <si>
    <t xml:space="preserve">Կախովի առաստաղների  երեսապատում հրակայուն գիպսաստվարաթղթով </t>
  </si>
  <si>
    <t xml:space="preserve">Կախովի առաստաղների   բարձրորակ  ներկում լատեքսաներկով </t>
  </si>
  <si>
    <t>11-183</t>
  </si>
  <si>
    <t xml:space="preserve">Գիպս </t>
  </si>
  <si>
    <t xml:space="preserve">Առաստաղների   բարձրորակ գիպսային սվաղ </t>
  </si>
  <si>
    <t xml:space="preserve">Առաստաղների   բարձրորակ  ներկում լատեքսաներկով </t>
  </si>
  <si>
    <t xml:space="preserve">Լուսատուներ </t>
  </si>
  <si>
    <t xml:space="preserve">Գծային լեդ լուսատուների տեղադրում </t>
  </si>
  <si>
    <t>ՄԴՖ-ից 3D ուղղաձիգ պանելների տեղադրում</t>
  </si>
  <si>
    <t>ՄԴՖ-ից 3D ուղղաձիգ պանելներ</t>
  </si>
  <si>
    <t>Օրգանական ապակուց ցուցանակի տեղադրում</t>
  </si>
  <si>
    <t>Օրգանական ապակուց ցուցանակ</t>
  </si>
  <si>
    <t>Քաղաքացիների սպասարկման աշխատանքային սեղան</t>
  </si>
  <si>
    <t xml:space="preserve">ՄԴՖ 3 մմ </t>
  </si>
  <si>
    <t>Գրասենյակային աթոռ WY-0301</t>
  </si>
  <si>
    <t xml:space="preserve">Գրասենյակա յին աթոռ </t>
  </si>
  <si>
    <t xml:space="preserve"> խողովակ 50*30*3</t>
  </si>
  <si>
    <t xml:space="preserve"> խողովակ 30*30*3</t>
  </si>
  <si>
    <t xml:space="preserve">Պողպատե խողովակ 30*30*3 փոշեներկված  մոխրագույն    </t>
  </si>
  <si>
    <t>Հանդիպումների սենյակի աշխատանքային սեղան</t>
  </si>
  <si>
    <t>10-105</t>
  </si>
  <si>
    <t>ՄԴՖ-ով երեսապատած դռներ</t>
  </si>
  <si>
    <t>Տոլ</t>
  </si>
  <si>
    <t>Փայտյա կարկասով ապակե փաթեթով ՄԴՖ-ով երեսապատած, դռների տեղադրում միջնորմներում /փականները,երեսակլը սարքերը արգելափակիչը հետ միասին /</t>
  </si>
  <si>
    <t xml:space="preserve">ՄԴՖ 2 մմ </t>
  </si>
  <si>
    <t>Սեղան</t>
  </si>
  <si>
    <t>Մետաղական կարկասով ՄԴՖ–ով երեսապատված սեղան /Լոֆտ ոճի, ըստ գծագրի/1.8*0.6 մ</t>
  </si>
  <si>
    <t>տեղ</t>
  </si>
  <si>
    <t xml:space="preserve">Վարդակներ երկտեղանոց </t>
  </si>
  <si>
    <t>Անջատիչ երկստեղանի 25 Ա</t>
  </si>
  <si>
    <t>Մալուխ</t>
  </si>
  <si>
    <t>8--148-9</t>
  </si>
  <si>
    <t>ՎՎԳ  3*6 քառ.մմ պղնձե ջիղերով մալուխի անցկացում պատերով և կոնստրուկցիաների վրայով</t>
  </si>
  <si>
    <t>Առաստաղային  Լեդ լուսատուների տեղադրում</t>
  </si>
  <si>
    <t>8--612-10</t>
  </si>
  <si>
    <t>Լուսավորության վահանակներ</t>
  </si>
  <si>
    <t>Լուսավորության վահանակների տեղադրում  2 շարքով ՊՌ</t>
  </si>
  <si>
    <t>8--149--1</t>
  </si>
  <si>
    <t>Լան մալուխի անցկացում</t>
  </si>
  <si>
    <t>Բաշխիչ մոդեմ</t>
  </si>
  <si>
    <t>Ինտերնետի սարքավորումներ</t>
  </si>
  <si>
    <t>Ինտերնետի սվիչ 8 պորտ</t>
  </si>
  <si>
    <t>Վարդակ ինտերնետի</t>
  </si>
  <si>
    <t>ՄԴՖ 30 մմ հաստ․</t>
  </si>
  <si>
    <t>Հարվածակայուն ապակի 1220*2150 /սպասարկման ապակիով/, տեղադրումով, 2.7 քմ</t>
  </si>
  <si>
    <t>Հարվածակայուն ապակի 1350*3600 /բաժանիչ միջնորմ/ տեղադրումով,    4.9 քմ</t>
  </si>
  <si>
    <t>ՄԴՖ 20 մմ հաստ․</t>
  </si>
  <si>
    <t xml:space="preserve">ՄԴՖ 20 մմ հաստ․սև </t>
  </si>
  <si>
    <t>Պողպատե խողովակ 50*30*3    փոշեներկված</t>
  </si>
  <si>
    <t>Ուղորդիչ պողպատե խողովակ 50*30*5       /3.6 գծ․մ/</t>
  </si>
  <si>
    <t>Ռոուտեռ</t>
  </si>
  <si>
    <r>
      <t xml:space="preserve">1. Քաղաքացիների սպասարկման կետ </t>
    </r>
    <r>
      <rPr>
        <b/>
        <sz val="10"/>
        <rFont val="Arial LatArm"/>
        <family val="2"/>
      </rPr>
      <t>¥պատուհաններ</t>
    </r>
    <r>
      <rPr>
        <b/>
        <sz val="10"/>
        <rFont val="Arial"/>
        <family val="2"/>
        <charset val="204"/>
      </rPr>
      <t>)</t>
    </r>
  </si>
  <si>
    <t>Ծավալաթերթ - Ü³Ë³Ñ³ßÇí</t>
  </si>
  <si>
    <t>Ընդհանուրը առանց ԱԱՀ</t>
  </si>
  <si>
    <t>ԱԱՀ</t>
  </si>
  <si>
    <t>Ընդհանուրը ԱԱՀ ներառյալ</t>
  </si>
  <si>
    <t xml:space="preserve">ՀՀ ԱՌՈՂՋԱՊԱՀՈՒԹՅԱՆ ՆԱԽԱՐԱՐՈՒԹՅՈՒՆՅԱՆ ՔԱՂԱՔԱՑԻՆԵՐԻ ՍՊԱՍԱՐԿՄԱՆ ԿԵՏՈՒՄ ՎԵՐԱՆՈՐՈԳՄԱՆ ԱՇԽԱՏԱՆՔՆԵՐ  </t>
  </si>
  <si>
    <t>Հավելված N 1.1
        «ԳՀԱՇՁԲ-ՀՎԿԱԿ-2024-36» ծածկագրով հրավերի</t>
  </si>
</sst>
</file>

<file path=xl/styles.xml><?xml version="1.0" encoding="utf-8"?>
<styleSheet xmlns="http://schemas.openxmlformats.org/spreadsheetml/2006/main">
  <numFmts count="8">
    <numFmt numFmtId="164" formatCode="_(* #,##0.00_);_(* \(#,##0.00\);_(* &quot;-&quot;??_);_(@_)"/>
    <numFmt numFmtId="165" formatCode="_-* #,##0.00_р_._-;\-* #,##0.00_р_._-;_-* &quot;-&quot;??_р_._-;_-@_-"/>
    <numFmt numFmtId="166" formatCode="0.0"/>
    <numFmt numFmtId="167" formatCode="0.000"/>
    <numFmt numFmtId="168" formatCode="_-* #,##0\ _€_-;\-* #,##0\ _€_-;_-* &quot;-&quot;\ _€_-;_-@_-"/>
    <numFmt numFmtId="169" formatCode="_-* #,##0.00[$€]_-;\-* #,##0.00[$€]_-;_-* &quot;-&quot;??[$€]_-;_-@_-"/>
    <numFmt numFmtId="170" formatCode="0.0000"/>
    <numFmt numFmtId="171" formatCode="0.0%"/>
  </numFmts>
  <fonts count="29">
    <font>
      <sz val="10"/>
      <name val="Arial"/>
    </font>
    <font>
      <sz val="10"/>
      <name val="Arial Armenian"/>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9"/>
      <name val="Arial Armenian"/>
      <family val="2"/>
    </font>
    <font>
      <sz val="10"/>
      <name val="Arial Cyr"/>
      <family val="2"/>
    </font>
    <font>
      <sz val="10"/>
      <name val="Helv"/>
      <family val="2"/>
    </font>
    <font>
      <sz val="11"/>
      <color theme="1"/>
      <name val="Calibri"/>
      <family val="2"/>
      <charset val="204"/>
      <scheme val="minor"/>
    </font>
    <font>
      <sz val="11"/>
      <color theme="1"/>
      <name val="Calibri"/>
      <family val="2"/>
      <scheme val="minor"/>
    </font>
    <font>
      <sz val="11"/>
      <color rgb="FF9C0006"/>
      <name val="Calibri"/>
      <family val="2"/>
      <scheme val="minor"/>
    </font>
    <font>
      <sz val="10"/>
      <color indexed="8"/>
      <name val="Arial"/>
      <family val="2"/>
    </font>
    <font>
      <sz val="10"/>
      <name val="Arial Armenian"/>
      <family val="2"/>
    </font>
    <font>
      <b/>
      <sz val="10"/>
      <name val="Arial LatArm"/>
      <family val="2"/>
    </font>
    <font>
      <sz val="10"/>
      <name val="Arial LatArm"/>
      <family val="2"/>
    </font>
    <font>
      <sz val="10"/>
      <color rgb="FFFF0000"/>
      <name val="Arial Armenian"/>
      <family val="2"/>
    </font>
    <font>
      <b/>
      <i/>
      <sz val="10"/>
      <name val="Arial Armenian"/>
      <family val="2"/>
    </font>
    <font>
      <b/>
      <sz val="10"/>
      <name val="Arial"/>
      <family val="2"/>
      <charset val="204"/>
    </font>
    <font>
      <sz val="10"/>
      <color theme="1"/>
      <name val="Arial LatArm"/>
      <family val="2"/>
    </font>
    <font>
      <i/>
      <sz val="10"/>
      <name val="Arial LatArm"/>
      <family val="2"/>
    </font>
    <font>
      <sz val="10"/>
      <color theme="1"/>
      <name val="Arial Armenian"/>
      <family val="2"/>
    </font>
    <font>
      <b/>
      <i/>
      <sz val="10"/>
      <name val="Arial LatArm"/>
      <family val="2"/>
    </font>
    <font>
      <b/>
      <sz val="10"/>
      <color theme="1"/>
      <name val="Arial Armenian"/>
      <family val="2"/>
    </font>
    <font>
      <b/>
      <sz val="10"/>
      <name val="Arial Armenian"/>
      <family val="2"/>
    </font>
    <font>
      <sz val="10"/>
      <name val="GHEA Grapalat"/>
      <family val="3"/>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78">
    <xf numFmtId="0" fontId="0" fillId="0" borderId="0"/>
    <xf numFmtId="168"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8"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8" fillId="0" borderId="0" applyFont="0" applyFill="0" applyBorder="0" applyAlignment="0" applyProtection="0"/>
    <xf numFmtId="2" fontId="9" fillId="0" borderId="1" applyFill="0" applyBorder="0" applyAlignment="0">
      <alignment horizontal="right" vertical="center"/>
    </xf>
    <xf numFmtId="169" fontId="7" fillId="0" borderId="0" applyFont="0" applyFill="0" applyBorder="0" applyAlignment="0" applyProtection="0"/>
    <xf numFmtId="0" fontId="2" fillId="0" borderId="0"/>
    <xf numFmtId="0" fontId="2" fillId="0" borderId="0"/>
    <xf numFmtId="0" fontId="12" fillId="0" borderId="0"/>
    <xf numFmtId="0" fontId="2" fillId="0" borderId="0"/>
    <xf numFmtId="0" fontId="1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3" fillId="0" borderId="0"/>
    <xf numFmtId="0" fontId="8" fillId="0" borderId="0"/>
    <xf numFmtId="0" fontId="1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7" fillId="0" borderId="0"/>
    <xf numFmtId="0" fontId="2" fillId="0" borderId="0"/>
    <xf numFmtId="0" fontId="7"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8" fillId="0" borderId="0"/>
    <xf numFmtId="0" fontId="2" fillId="0" borderId="0"/>
    <xf numFmtId="0" fontId="10"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2" fillId="0" borderId="0"/>
    <xf numFmtId="0" fontId="2" fillId="0" borderId="0"/>
    <xf numFmtId="0" fontId="7" fillId="0" borderId="0"/>
    <xf numFmtId="0" fontId="7" fillId="0" borderId="0"/>
    <xf numFmtId="0" fontId="2" fillId="0" borderId="0"/>
    <xf numFmtId="0" fontId="7" fillId="0" borderId="0"/>
    <xf numFmtId="0" fontId="12" fillId="0" borderId="0"/>
    <xf numFmtId="0" fontId="2" fillId="0" borderId="0"/>
    <xf numFmtId="0" fontId="7" fillId="0" borderId="0"/>
    <xf numFmtId="0" fontId="2" fillId="0" borderId="0"/>
    <xf numFmtId="0" fontId="2" fillId="0" borderId="0"/>
    <xf numFmtId="0" fontId="14" fillId="2" borderId="0" applyNumberFormat="0" applyBorder="0" applyAlignment="0" applyProtection="0"/>
    <xf numFmtId="0" fontId="11" fillId="0" borderId="0"/>
    <xf numFmtId="164" fontId="7"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5" fillId="0" borderId="0"/>
    <xf numFmtId="0" fontId="16" fillId="0" borderId="0"/>
    <xf numFmtId="0" fontId="13" fillId="0" borderId="0"/>
    <xf numFmtId="0" fontId="13" fillId="0" borderId="0"/>
  </cellStyleXfs>
  <cellXfs count="107">
    <xf numFmtId="0" fontId="0" fillId="0" borderId="0" xfId="0"/>
    <xf numFmtId="0" fontId="18" fillId="0" borderId="0" xfId="0" applyFont="1" applyFill="1"/>
    <xf numFmtId="0" fontId="18" fillId="0" borderId="1" xfId="0"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1" fontId="18"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9" fillId="0" borderId="1" xfId="0" applyFont="1" applyFill="1" applyBorder="1" applyAlignment="1">
      <alignment horizontal="center" vertical="center"/>
    </xf>
    <xf numFmtId="49" fontId="19" fillId="0" borderId="1" xfId="0" applyNumberFormat="1" applyFont="1" applyFill="1" applyBorder="1" applyAlignment="1">
      <alignment horizontal="center" vertical="center" wrapText="1"/>
    </xf>
    <xf numFmtId="2"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0" fontId="19" fillId="0" borderId="0" xfId="0" applyFont="1" applyFill="1"/>
    <xf numFmtId="0" fontId="18" fillId="0" borderId="1" xfId="0" applyFont="1" applyFill="1" applyBorder="1" applyAlignment="1">
      <alignment horizontal="center" vertical="center"/>
    </xf>
    <xf numFmtId="49" fontId="18" fillId="0" borderId="1" xfId="0" applyNumberFormat="1" applyFont="1" applyFill="1" applyBorder="1" applyAlignment="1">
      <alignment horizontal="center" vertical="center" wrapText="1"/>
    </xf>
    <xf numFmtId="166" fontId="18" fillId="0" borderId="1" xfId="0" applyNumberFormat="1" applyFont="1" applyFill="1" applyBorder="1" applyAlignment="1">
      <alignment vertical="center" wrapText="1"/>
    </xf>
    <xf numFmtId="166" fontId="18" fillId="0" borderId="1" xfId="0" applyNumberFormat="1" applyFont="1" applyFill="1" applyBorder="1" applyAlignment="1">
      <alignment horizontal="center" vertical="center"/>
    </xf>
    <xf numFmtId="166" fontId="18" fillId="0" borderId="1" xfId="174"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xf>
    <xf numFmtId="166" fontId="18" fillId="0" borderId="1" xfId="0" applyNumberFormat="1" applyFont="1" applyFill="1" applyBorder="1" applyAlignment="1">
      <alignment vertical="center"/>
    </xf>
    <xf numFmtId="2" fontId="22"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wrapText="1"/>
    </xf>
    <xf numFmtId="2" fontId="1" fillId="0" borderId="1" xfId="68"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23" fillId="0" borderId="1" xfId="0" applyFont="1" applyFill="1" applyBorder="1" applyAlignment="1">
      <alignment vertical="center" wrapText="1"/>
    </xf>
    <xf numFmtId="2" fontId="18" fillId="0" borderId="1" xfId="0" applyNumberFormat="1" applyFont="1" applyFill="1" applyBorder="1" applyAlignment="1">
      <alignment horizontal="left" vertical="center" wrapText="1"/>
    </xf>
    <xf numFmtId="167" fontId="18" fillId="0" borderId="1" xfId="0" applyNumberFormat="1" applyFont="1" applyFill="1" applyBorder="1" applyAlignment="1">
      <alignment horizontal="center" vertical="center"/>
    </xf>
    <xf numFmtId="170" fontId="18" fillId="0" borderId="1" xfId="0" applyNumberFormat="1" applyFont="1" applyFill="1" applyBorder="1" applyAlignment="1">
      <alignment horizontal="center" vertical="center"/>
    </xf>
    <xf numFmtId="49" fontId="18" fillId="0" borderId="1" xfId="0" applyNumberFormat="1" applyFont="1" applyFill="1" applyBorder="1" applyAlignment="1">
      <alignment vertical="center" wrapText="1"/>
    </xf>
    <xf numFmtId="17"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xf>
    <xf numFmtId="16" fontId="18" fillId="0" borderId="1" xfId="0" applyNumberFormat="1"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3" xfId="0" applyFont="1" applyFill="1" applyBorder="1" applyAlignment="1">
      <alignment horizontal="left" vertical="center" wrapText="1"/>
    </xf>
    <xf numFmtId="166"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166"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0" xfId="0" applyFont="1" applyFill="1" applyAlignment="1">
      <alignment wrapText="1"/>
    </xf>
    <xf numFmtId="0" fontId="18" fillId="0" borderId="1" xfId="0" applyFont="1" applyFill="1" applyBorder="1" applyAlignment="1">
      <alignment vertical="center" wrapText="1"/>
    </xf>
    <xf numFmtId="0" fontId="22" fillId="0" borderId="1" xfId="0" applyFont="1" applyFill="1" applyBorder="1" applyAlignment="1">
      <alignment vertical="center" wrapText="1"/>
    </xf>
    <xf numFmtId="49" fontId="1" fillId="0" borderId="1" xfId="0" applyNumberFormat="1" applyFont="1" applyFill="1" applyBorder="1" applyAlignment="1">
      <alignment horizontal="center" vertical="center" wrapText="1"/>
    </xf>
    <xf numFmtId="49" fontId="1" fillId="0" borderId="1" xfId="68" applyNumberFormat="1" applyFont="1" applyFill="1" applyBorder="1" applyAlignment="1">
      <alignment horizontal="center" vertical="center" wrapText="1"/>
    </xf>
    <xf numFmtId="0" fontId="1" fillId="0" borderId="1" xfId="68" applyFont="1" applyFill="1" applyBorder="1" applyAlignment="1">
      <alignment vertical="center" wrapText="1"/>
    </xf>
    <xf numFmtId="0" fontId="1" fillId="0" borderId="1" xfId="68" applyFont="1" applyFill="1" applyBorder="1" applyAlignment="1">
      <alignment horizontal="center" vertical="center" wrapText="1"/>
    </xf>
    <xf numFmtId="0" fontId="1" fillId="0" borderId="1" xfId="68" applyFont="1" applyFill="1" applyBorder="1" applyAlignment="1">
      <alignment horizontal="center" vertical="center"/>
    </xf>
    <xf numFmtId="2" fontId="1" fillId="0" borderId="1" xfId="68" applyNumberFormat="1" applyFont="1" applyFill="1" applyBorder="1" applyAlignment="1">
      <alignment horizontal="center" vertical="center"/>
    </xf>
    <xf numFmtId="166" fontId="1" fillId="0" borderId="1" xfId="68" applyNumberFormat="1" applyFont="1" applyFill="1" applyBorder="1" applyAlignment="1">
      <alignment horizontal="center" vertical="center"/>
    </xf>
    <xf numFmtId="0" fontId="1" fillId="0" borderId="0" xfId="68" applyFont="1" applyFill="1"/>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0" fontId="24"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2" fontId="24" fillId="0" borderId="1" xfId="0" applyNumberFormat="1" applyFont="1" applyFill="1" applyBorder="1" applyAlignment="1">
      <alignment horizontal="center" vertical="center"/>
    </xf>
    <xf numFmtId="2" fontId="24" fillId="0" borderId="1" xfId="0" applyNumberFormat="1" applyFont="1" applyFill="1" applyBorder="1" applyAlignment="1">
      <alignment horizontal="center" vertical="center" wrapText="1"/>
    </xf>
    <xf numFmtId="2" fontId="24" fillId="0" borderId="1" xfId="0" applyNumberFormat="1" applyFont="1" applyFill="1" applyBorder="1" applyAlignment="1">
      <alignment horizontal="right" vertical="center"/>
    </xf>
    <xf numFmtId="0" fontId="1" fillId="0" borderId="0" xfId="0" applyFont="1" applyFill="1"/>
    <xf numFmtId="0" fontId="1" fillId="0" borderId="0" xfId="28" applyFont="1" applyFill="1"/>
    <xf numFmtId="0" fontId="1" fillId="0" borderId="0" xfId="28" applyFont="1" applyFill="1" applyAlignment="1">
      <alignment horizontal="left"/>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xf>
    <xf numFmtId="0" fontId="18" fillId="0" borderId="5" xfId="0" applyFont="1" applyFill="1" applyBorder="1" applyAlignment="1">
      <alignment horizontal="left" vertical="center" wrapText="1"/>
    </xf>
    <xf numFmtId="0" fontId="18" fillId="0" borderId="6" xfId="0" applyFont="1" applyFill="1" applyBorder="1" applyAlignment="1">
      <alignment vertical="center" wrapText="1"/>
    </xf>
    <xf numFmtId="49"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8" fillId="0" borderId="5" xfId="0" applyFont="1" applyFill="1" applyBorder="1" applyAlignment="1">
      <alignment vertical="center" wrapText="1"/>
    </xf>
    <xf numFmtId="0" fontId="22" fillId="0" borderId="6" xfId="0" applyFont="1" applyFill="1" applyBorder="1" applyAlignment="1">
      <alignment vertical="center"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wrapText="1"/>
    </xf>
    <xf numFmtId="1" fontId="18" fillId="0" borderId="5" xfId="0" applyNumberFormat="1" applyFont="1" applyFill="1" applyBorder="1" applyAlignment="1">
      <alignment horizontal="center" vertical="center"/>
    </xf>
    <xf numFmtId="166" fontId="18" fillId="0" borderId="6" xfId="0" applyNumberFormat="1" applyFont="1" applyFill="1" applyBorder="1" applyAlignment="1">
      <alignment vertical="center" wrapText="1"/>
    </xf>
    <xf numFmtId="0" fontId="20" fillId="0" borderId="4" xfId="0" applyFont="1" applyFill="1" applyBorder="1" applyAlignment="1">
      <alignment horizontal="left" vertical="center" wrapText="1"/>
    </xf>
    <xf numFmtId="0" fontId="25" fillId="0" borderId="4" xfId="0" applyFont="1" applyFill="1" applyBorder="1" applyAlignment="1">
      <alignment vertical="center" wrapText="1"/>
    </xf>
    <xf numFmtId="0" fontId="20" fillId="0" borderId="4" xfId="0" applyFont="1" applyFill="1" applyBorder="1" applyAlignment="1">
      <alignment vertical="center" wrapText="1"/>
    </xf>
    <xf numFmtId="0" fontId="26" fillId="0" borderId="1" xfId="0" applyFont="1" applyFill="1" applyBorder="1" applyAlignment="1">
      <alignment horizontal="left" vertical="center" wrapText="1"/>
    </xf>
    <xf numFmtId="2" fontId="26" fillId="0" borderId="1" xfId="0" applyNumberFormat="1" applyFont="1" applyFill="1" applyBorder="1" applyAlignment="1">
      <alignment horizontal="center" vertical="center"/>
    </xf>
    <xf numFmtId="49" fontId="18" fillId="0" borderId="1" xfId="0" applyNumberFormat="1" applyFont="1" applyFill="1" applyBorder="1" applyAlignment="1">
      <alignment horizontal="center" vertical="center"/>
    </xf>
    <xf numFmtId="2" fontId="18" fillId="0" borderId="1" xfId="0" applyNumberFormat="1" applyFont="1" applyFill="1" applyBorder="1" applyAlignment="1">
      <alignment horizontal="right" vertical="center"/>
    </xf>
    <xf numFmtId="2" fontId="18" fillId="0" borderId="1" xfId="0" applyNumberFormat="1" applyFont="1" applyFill="1" applyBorder="1" applyAlignment="1">
      <alignment vertical="center"/>
    </xf>
    <xf numFmtId="0" fontId="18" fillId="0" borderId="1" xfId="0" applyFont="1" applyFill="1" applyBorder="1"/>
    <xf numFmtId="0" fontId="1" fillId="0" borderId="1" xfId="28" applyFont="1" applyFill="1" applyBorder="1"/>
    <xf numFmtId="167" fontId="27" fillId="0" borderId="1" xfId="28" applyNumberFormat="1" applyFont="1" applyFill="1" applyBorder="1" applyAlignment="1">
      <alignment horizontal="center" vertical="center"/>
    </xf>
    <xf numFmtId="0" fontId="17" fillId="0" borderId="1" xfId="0" applyFont="1" applyFill="1" applyBorder="1" applyAlignment="1">
      <alignment horizontal="left" vertical="center" wrapText="1"/>
    </xf>
    <xf numFmtId="2" fontId="17" fillId="0" borderId="1" xfId="0" applyNumberFormat="1" applyFont="1" applyFill="1" applyBorder="1" applyAlignment="1">
      <alignment horizontal="center" vertical="center"/>
    </xf>
    <xf numFmtId="171" fontId="17" fillId="0" borderId="7" xfId="0" applyNumberFormat="1" applyFont="1" applyFill="1" applyBorder="1" applyAlignment="1">
      <alignment horizontal="center" vertical="center"/>
    </xf>
    <xf numFmtId="171" fontId="17" fillId="0" borderId="8" xfId="0" applyNumberFormat="1" applyFont="1" applyFill="1" applyBorder="1" applyAlignment="1">
      <alignment horizontal="center" vertical="center"/>
    </xf>
    <xf numFmtId="171" fontId="17" fillId="0" borderId="9" xfId="0" applyNumberFormat="1" applyFont="1" applyFill="1" applyBorder="1" applyAlignment="1">
      <alignment horizontal="center" vertical="center"/>
    </xf>
    <xf numFmtId="10" fontId="27" fillId="0" borderId="7" xfId="0" applyNumberFormat="1" applyFont="1" applyFill="1" applyBorder="1" applyAlignment="1">
      <alignment horizontal="center" vertical="center" wrapText="1"/>
    </xf>
    <xf numFmtId="10" fontId="27" fillId="0" borderId="8" xfId="0" applyNumberFormat="1" applyFont="1" applyFill="1" applyBorder="1" applyAlignment="1">
      <alignment horizontal="center" vertical="center" wrapText="1"/>
    </xf>
    <xf numFmtId="10" fontId="27" fillId="0" borderId="9" xfId="0" applyNumberFormat="1" applyFont="1" applyFill="1" applyBorder="1" applyAlignment="1">
      <alignment horizontal="center" vertical="center" wrapText="1"/>
    </xf>
    <xf numFmtId="10" fontId="17" fillId="0" borderId="7" xfId="0" applyNumberFormat="1" applyFont="1" applyFill="1" applyBorder="1" applyAlignment="1">
      <alignment horizontal="center" vertical="center"/>
    </xf>
    <xf numFmtId="10" fontId="17" fillId="0" borderId="8" xfId="0" applyNumberFormat="1" applyFont="1" applyFill="1" applyBorder="1" applyAlignment="1">
      <alignment horizontal="center" vertical="center"/>
    </xf>
    <xf numFmtId="10" fontId="17" fillId="0" borderId="9" xfId="0" applyNumberFormat="1" applyFont="1" applyFill="1" applyBorder="1" applyAlignment="1">
      <alignment horizontal="center" vertical="center"/>
    </xf>
    <xf numFmtId="0" fontId="28" fillId="0" borderId="0" xfId="28" applyFont="1" applyFill="1" applyAlignment="1">
      <alignment horizontal="right" vertical="center" wrapText="1"/>
    </xf>
    <xf numFmtId="0" fontId="28" fillId="0" borderId="0" xfId="28" applyFont="1" applyFill="1" applyAlignment="1">
      <alignment horizontal="right" vertical="center"/>
    </xf>
    <xf numFmtId="0" fontId="1" fillId="0" borderId="0" xfId="28" applyFont="1" applyFill="1" applyAlignment="1">
      <alignment horizontal="center"/>
    </xf>
    <xf numFmtId="0" fontId="17" fillId="0" borderId="0" xfId="0" applyFont="1" applyFill="1" applyAlignment="1">
      <alignment horizontal="center" vertical="center" wrapText="1"/>
    </xf>
    <xf numFmtId="49" fontId="17" fillId="0" borderId="0" xfId="0" applyNumberFormat="1" applyFont="1" applyFill="1" applyAlignment="1">
      <alignment horizontal="center" vertical="center" wrapText="1"/>
    </xf>
    <xf numFmtId="0" fontId="18" fillId="0" borderId="1" xfId="0" applyFont="1" applyFill="1" applyBorder="1" applyAlignment="1">
      <alignment horizontal="center" vertical="center" textRotation="90" wrapTex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2" fontId="18" fillId="0" borderId="1" xfId="0" applyNumberFormat="1" applyFont="1" applyFill="1" applyBorder="1" applyAlignment="1">
      <alignment horizontal="center" vertical="center" wrapText="1"/>
    </xf>
  </cellXfs>
  <cellStyles count="178">
    <cellStyle name="Comma [0] 2" xfId="1"/>
    <cellStyle name="Comma 10" xfId="2"/>
    <cellStyle name="Comma 11" xfId="3"/>
    <cellStyle name="Comma 12" xfId="4"/>
    <cellStyle name="Comma 13" xfId="5"/>
    <cellStyle name="Comma 14" xfId="6"/>
    <cellStyle name="Comma 15" xfId="7"/>
    <cellStyle name="Comma 16" xfId="8"/>
    <cellStyle name="Comma 2" xfId="9"/>
    <cellStyle name="Comma 2 2" xfId="10"/>
    <cellStyle name="Comma 2 3" xfId="11"/>
    <cellStyle name="Comma 3" xfId="12"/>
    <cellStyle name="Comma 3 2" xfId="13"/>
    <cellStyle name="Comma 3 3" xfId="14"/>
    <cellStyle name="Comma 3 4" xfId="15"/>
    <cellStyle name="Comma 4" xfId="16"/>
    <cellStyle name="Comma 5" xfId="17"/>
    <cellStyle name="Comma 6" xfId="18"/>
    <cellStyle name="Comma 6 2" xfId="19"/>
    <cellStyle name="Comma 7" xfId="20"/>
    <cellStyle name="Comma 7 2" xfId="21"/>
    <cellStyle name="Comma 8" xfId="22"/>
    <cellStyle name="Comma 8 2" xfId="23"/>
    <cellStyle name="Comma 9" xfId="24"/>
    <cellStyle name="edRascen" xfId="25"/>
    <cellStyle name="Euro" xfId="26"/>
    <cellStyle name="Excel Built-in Normal" xfId="27"/>
    <cellStyle name="Normal 10" xfId="28"/>
    <cellStyle name="Normal 10 2" xfId="29"/>
    <cellStyle name="Normal 10 2 2" xfId="30"/>
    <cellStyle name="Normal 10 2 2 2" xfId="31"/>
    <cellStyle name="Normal 10 2 2 2 2" xfId="32"/>
    <cellStyle name="Normal 10 2 2 3" xfId="33"/>
    <cellStyle name="Normal 10 2 3" xfId="34"/>
    <cellStyle name="Normal 10 3" xfId="35"/>
    <cellStyle name="Normal 10 3 2" xfId="36"/>
    <cellStyle name="Normal 10 4" xfId="37"/>
    <cellStyle name="Normal 10 4 2" xfId="38"/>
    <cellStyle name="Normal 10 5" xfId="39"/>
    <cellStyle name="Normal 11" xfId="40"/>
    <cellStyle name="Normal 11 2" xfId="41"/>
    <cellStyle name="Normal 11 3" xfId="42"/>
    <cellStyle name="Normal 11 4" xfId="43"/>
    <cellStyle name="Normal 11 5" xfId="44"/>
    <cellStyle name="Normal 11_Artakin,nerkin Ijevan smeti" xfId="45"/>
    <cellStyle name="Normal 12" xfId="46"/>
    <cellStyle name="Normal 12 2" xfId="47"/>
    <cellStyle name="Normal 12 2 2" xfId="48"/>
    <cellStyle name="Normal 12_Artakin,nerkin Ijevan smeti" xfId="49"/>
    <cellStyle name="Normal 13" xfId="50"/>
    <cellStyle name="Normal 14" xfId="51"/>
    <cellStyle name="Normal 14 2" xfId="52"/>
    <cellStyle name="Normal 14 3" xfId="53"/>
    <cellStyle name="Normal 14 3 2" xfId="54"/>
    <cellStyle name="Normal 15" xfId="55"/>
    <cellStyle name="Normal 16" xfId="56"/>
    <cellStyle name="Normal 16 2" xfId="57"/>
    <cellStyle name="Normal 16 2 2" xfId="58"/>
    <cellStyle name="Normal 16 3" xfId="59"/>
    <cellStyle name="Normal 17" xfId="60"/>
    <cellStyle name="Normal 17 2" xfId="61"/>
    <cellStyle name="Normal 18" xfId="62"/>
    <cellStyle name="Normal 18 2" xfId="63"/>
    <cellStyle name="Normal 19" xfId="64"/>
    <cellStyle name="Normal 19 2" xfId="65"/>
    <cellStyle name="Normal 19_Artakin,nerkin Ijevan smeti" xfId="66"/>
    <cellStyle name="Normal 2" xfId="67"/>
    <cellStyle name="Normal 2 2" xfId="68"/>
    <cellStyle name="Normal 2 2 2" xfId="69"/>
    <cellStyle name="Normal 2 2 2 2" xfId="70"/>
    <cellStyle name="Normal 2 2 2 2 2" xfId="71"/>
    <cellStyle name="Normal 2 2 2 2 2 2" xfId="72"/>
    <cellStyle name="Normal 2 2 2 2 3" xfId="73"/>
    <cellStyle name="Normal 2 2 2 2 3 2" xfId="74"/>
    <cellStyle name="Normal 2 2 2 2 4" xfId="75"/>
    <cellStyle name="Normal 2 2 3" xfId="176"/>
    <cellStyle name="Normal 2 3" xfId="76"/>
    <cellStyle name="Normal 2 3 2" xfId="77"/>
    <cellStyle name="Normal 2 4" xfId="78"/>
    <cellStyle name="Normal 2 5" xfId="79"/>
    <cellStyle name="Normal 2_2526-2008" xfId="80"/>
    <cellStyle name="Normal 20" xfId="81"/>
    <cellStyle name="Normal 20 2" xfId="82"/>
    <cellStyle name="Normal 20 2 2" xfId="83"/>
    <cellStyle name="Normal 20 3" xfId="84"/>
    <cellStyle name="Normal 20 3 2" xfId="85"/>
    <cellStyle name="Normal 20 4" xfId="86"/>
    <cellStyle name="Normal 20 5" xfId="87"/>
    <cellStyle name="Normal 21" xfId="88"/>
    <cellStyle name="Normal 21 2" xfId="89"/>
    <cellStyle name="Normal 21 3" xfId="90"/>
    <cellStyle name="Normal 22" xfId="91"/>
    <cellStyle name="Normal 22 2" xfId="92"/>
    <cellStyle name="Normal 23" xfId="93"/>
    <cellStyle name="Normal 23 2" xfId="94"/>
    <cellStyle name="Normal 23 3" xfId="95"/>
    <cellStyle name="Normal 23 4" xfId="96"/>
    <cellStyle name="Normal 24" xfId="97"/>
    <cellStyle name="Normal 25" xfId="98"/>
    <cellStyle name="Normal 26" xfId="99"/>
    <cellStyle name="Normal 27" xfId="100"/>
    <cellStyle name="Normal 28" xfId="101"/>
    <cellStyle name="Normal 3" xfId="102"/>
    <cellStyle name="Normal 3 2" xfId="103"/>
    <cellStyle name="Normal 3 2 2" xfId="104"/>
    <cellStyle name="Normal 3 2 3" xfId="105"/>
    <cellStyle name="Normal 3 3" xfId="106"/>
    <cellStyle name="Normal 3 3 2" xfId="107"/>
    <cellStyle name="Normal 3 4" xfId="108"/>
    <cellStyle name="Normal 3 4 2" xfId="109"/>
    <cellStyle name="Normal 3 5" xfId="110"/>
    <cellStyle name="Normal 3 6" xfId="111"/>
    <cellStyle name="Normal 4" xfId="112"/>
    <cellStyle name="Normal 4 2" xfId="113"/>
    <cellStyle name="Normal 4 2 2" xfId="114"/>
    <cellStyle name="Normal 4 2 3" xfId="115"/>
    <cellStyle name="Normal 4 3" xfId="116"/>
    <cellStyle name="Normal 4 4" xfId="117"/>
    <cellStyle name="Normal 5" xfId="118"/>
    <cellStyle name="Normal 5 2" xfId="119"/>
    <cellStyle name="Normal 5 2 2" xfId="120"/>
    <cellStyle name="Normal 5 3" xfId="121"/>
    <cellStyle name="Normal 5 4" xfId="122"/>
    <cellStyle name="Normal 5 5" xfId="123"/>
    <cellStyle name="Normal 6" xfId="124"/>
    <cellStyle name="Normal 6 2" xfId="125"/>
    <cellStyle name="Normal 6 2 2" xfId="126"/>
    <cellStyle name="Normal 6 3" xfId="127"/>
    <cellStyle name="Normal 6 4" xfId="128"/>
    <cellStyle name="Normal 7" xfId="129"/>
    <cellStyle name="Normal 7 2" xfId="130"/>
    <cellStyle name="Normal 8" xfId="131"/>
    <cellStyle name="Normal 8 2" xfId="132"/>
    <cellStyle name="Normal 9" xfId="133"/>
    <cellStyle name="Normal 9 2" xfId="134"/>
    <cellStyle name="Normal 9 2 2" xfId="135"/>
    <cellStyle name="Normal_Sheet3" xfId="174"/>
    <cellStyle name="Percent 2" xfId="136"/>
    <cellStyle name="Percent 2 2" xfId="137"/>
    <cellStyle name="Percent 3" xfId="138"/>
    <cellStyle name="Percent 3 2" xfId="139"/>
    <cellStyle name="Обычный" xfId="0" builtinId="0"/>
    <cellStyle name="Обычный 10" xfId="140"/>
    <cellStyle name="Обычный 11" xfId="141"/>
    <cellStyle name="Обычный 12" xfId="142"/>
    <cellStyle name="Обычный 13" xfId="143"/>
    <cellStyle name="Обычный 14" xfId="175"/>
    <cellStyle name="Обычный 2" xfId="144"/>
    <cellStyle name="Обычный 2 10" xfId="145"/>
    <cellStyle name="Обычный 2 2" xfId="146"/>
    <cellStyle name="Обычный 2 3" xfId="147"/>
    <cellStyle name="Обычный 2 4" xfId="148"/>
    <cellStyle name="Обычный 2 5" xfId="149"/>
    <cellStyle name="Обычный 2 6" xfId="150"/>
    <cellStyle name="Обычный 2 7" xfId="151"/>
    <cellStyle name="Обычный 2 8" xfId="152"/>
    <cellStyle name="Обычный 2 9" xfId="153"/>
    <cellStyle name="Обычный 3" xfId="154"/>
    <cellStyle name="Обычный 3 2" xfId="155"/>
    <cellStyle name="Обычный 3 3" xfId="156"/>
    <cellStyle name="Обычный 3 4" xfId="177"/>
    <cellStyle name="Обычный 4" xfId="157"/>
    <cellStyle name="Обычный 5" xfId="158"/>
    <cellStyle name="Обычный 5 2" xfId="159"/>
    <cellStyle name="Обычный 6" xfId="160"/>
    <cellStyle name="Обычный 7" xfId="161"/>
    <cellStyle name="Обычный 7 2" xfId="162"/>
    <cellStyle name="Обычный 8" xfId="163"/>
    <cellStyle name="Обычный 9" xfId="164"/>
    <cellStyle name="Плохой 2" xfId="165"/>
    <cellStyle name="Стиль 1" xfId="166"/>
    <cellStyle name="Финансовый 2" xfId="167"/>
    <cellStyle name="Финансовый 2 2" xfId="168"/>
    <cellStyle name="Финансовый 3" xfId="169"/>
    <cellStyle name="Финансовый 4" xfId="170"/>
    <cellStyle name="Финансовый 5" xfId="171"/>
    <cellStyle name="Финансовый 6" xfId="172"/>
    <cellStyle name="Финансовый 7" xfId="1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Users\ARSEN\Downloads\122%20dproc\122%20Dproc\SMETA\SPITAK\BADSACH\CENTR\ARTGA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0\Users\ARSEN\Downloads\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sheetPr>
  <dimension ref="A1:S82"/>
  <sheetViews>
    <sheetView tabSelected="1" zoomScaleNormal="100" zoomScaleSheetLayoutView="70" workbookViewId="0">
      <selection activeCell="U5" sqref="U5"/>
    </sheetView>
  </sheetViews>
  <sheetFormatPr defaultColWidth="9.140625" defaultRowHeight="12.75"/>
  <cols>
    <col min="1" max="1" width="6" style="59" customWidth="1"/>
    <col min="2" max="2" width="10.5703125" style="59" hidden="1" customWidth="1"/>
    <col min="3" max="3" width="44.140625" style="60" customWidth="1"/>
    <col min="4" max="4" width="11.5703125" style="59" customWidth="1"/>
    <col min="5" max="5" width="11.140625" style="59" customWidth="1"/>
    <col min="6" max="6" width="14.7109375" style="59" hidden="1" customWidth="1"/>
    <col min="7" max="7" width="14.42578125" style="59" hidden="1" customWidth="1"/>
    <col min="8" max="8" width="14" style="59" hidden="1" customWidth="1"/>
    <col min="9" max="9" width="12.7109375" style="59" hidden="1" customWidth="1"/>
    <col min="10" max="10" width="19.85546875" style="59" hidden="1" customWidth="1"/>
    <col min="11" max="11" width="9.85546875" style="59" hidden="1" customWidth="1"/>
    <col min="12" max="12" width="9" style="59" hidden="1" customWidth="1"/>
    <col min="13" max="13" width="10.7109375" style="59" hidden="1" customWidth="1"/>
    <col min="14" max="14" width="10.140625" style="59" hidden="1" customWidth="1"/>
    <col min="15" max="15" width="11.42578125" style="59" hidden="1" customWidth="1"/>
    <col min="16" max="16" width="14" style="59" customWidth="1"/>
    <col min="17" max="17" width="14.85546875" style="59" bestFit="1" customWidth="1"/>
    <col min="18" max="18" width="9.140625" style="59"/>
    <col min="19" max="19" width="8" style="59" customWidth="1"/>
    <col min="20" max="16384" width="9.140625" style="59"/>
  </cols>
  <sheetData>
    <row r="1" spans="1:19" ht="38.25" customHeight="1">
      <c r="A1" s="97" t="s">
        <v>133</v>
      </c>
      <c r="B1" s="98"/>
      <c r="C1" s="98"/>
      <c r="D1" s="98"/>
      <c r="E1" s="98"/>
      <c r="F1" s="98"/>
      <c r="G1" s="98"/>
      <c r="H1" s="98"/>
      <c r="I1" s="98"/>
      <c r="J1" s="98"/>
      <c r="K1" s="98"/>
      <c r="L1" s="98"/>
      <c r="M1" s="98"/>
      <c r="N1" s="98"/>
      <c r="O1" s="98"/>
      <c r="P1" s="98"/>
      <c r="Q1" s="98"/>
    </row>
    <row r="2" spans="1:19">
      <c r="A2" s="99"/>
      <c r="B2" s="99"/>
      <c r="C2" s="99"/>
      <c r="D2" s="99"/>
      <c r="E2" s="99"/>
      <c r="F2" s="99"/>
      <c r="G2" s="99"/>
      <c r="H2" s="99"/>
      <c r="I2" s="99"/>
      <c r="J2" s="99"/>
      <c r="K2" s="99"/>
      <c r="L2" s="99"/>
      <c r="M2" s="99"/>
      <c r="N2" s="99"/>
      <c r="O2" s="99"/>
      <c r="P2" s="99"/>
      <c r="Q2" s="99"/>
    </row>
    <row r="3" spans="1:19" s="1" customFormat="1" ht="49.5" customHeight="1">
      <c r="A3" s="100" t="s">
        <v>132</v>
      </c>
      <c r="B3" s="100"/>
      <c r="C3" s="100"/>
      <c r="D3" s="100"/>
      <c r="E3" s="100"/>
      <c r="F3" s="100"/>
      <c r="G3" s="100"/>
      <c r="H3" s="100"/>
      <c r="I3" s="100"/>
      <c r="J3" s="100"/>
      <c r="K3" s="100"/>
      <c r="L3" s="100"/>
      <c r="M3" s="100"/>
      <c r="N3" s="100"/>
      <c r="O3" s="100"/>
      <c r="P3" s="100"/>
      <c r="Q3" s="100"/>
    </row>
    <row r="4" spans="1:19" s="1" customFormat="1">
      <c r="A4" s="101" t="s">
        <v>128</v>
      </c>
      <c r="B4" s="101"/>
      <c r="C4" s="101"/>
      <c r="D4" s="101"/>
      <c r="E4" s="101"/>
      <c r="F4" s="101"/>
      <c r="G4" s="101"/>
      <c r="H4" s="101"/>
      <c r="I4" s="101"/>
      <c r="J4" s="101"/>
      <c r="K4" s="101"/>
      <c r="L4" s="101"/>
      <c r="M4" s="101"/>
      <c r="N4" s="101"/>
      <c r="O4" s="101"/>
      <c r="P4" s="101"/>
      <c r="Q4" s="101"/>
    </row>
    <row r="5" spans="1:19" s="1" customFormat="1" ht="46.5" customHeight="1">
      <c r="A5" s="102" t="s">
        <v>3</v>
      </c>
      <c r="B5" s="102" t="s">
        <v>4</v>
      </c>
      <c r="C5" s="103" t="s">
        <v>5</v>
      </c>
      <c r="D5" s="102" t="s">
        <v>6</v>
      </c>
      <c r="E5" s="102" t="s">
        <v>7</v>
      </c>
      <c r="F5" s="104" t="s">
        <v>8</v>
      </c>
      <c r="G5" s="105"/>
      <c r="H5" s="106" t="s">
        <v>9</v>
      </c>
      <c r="I5" s="106"/>
      <c r="J5" s="103" t="s">
        <v>10</v>
      </c>
      <c r="K5" s="103"/>
      <c r="L5" s="103"/>
      <c r="M5" s="103"/>
      <c r="N5" s="103"/>
      <c r="O5" s="103"/>
      <c r="P5" s="103" t="s">
        <v>11</v>
      </c>
      <c r="Q5" s="103"/>
    </row>
    <row r="6" spans="1:19" s="1" customFormat="1" ht="51">
      <c r="A6" s="102"/>
      <c r="B6" s="102"/>
      <c r="C6" s="103"/>
      <c r="D6" s="102"/>
      <c r="E6" s="102"/>
      <c r="F6" s="2" t="s">
        <v>12</v>
      </c>
      <c r="G6" s="3" t="s">
        <v>13</v>
      </c>
      <c r="H6" s="3" t="s">
        <v>12</v>
      </c>
      <c r="I6" s="3" t="s">
        <v>13</v>
      </c>
      <c r="J6" s="2" t="s">
        <v>14</v>
      </c>
      <c r="K6" s="2" t="s">
        <v>15</v>
      </c>
      <c r="L6" s="2" t="s">
        <v>16</v>
      </c>
      <c r="M6" s="3" t="s">
        <v>17</v>
      </c>
      <c r="N6" s="2" t="s">
        <v>18</v>
      </c>
      <c r="O6" s="2" t="s">
        <v>19</v>
      </c>
      <c r="P6" s="2" t="s">
        <v>20</v>
      </c>
      <c r="Q6" s="2" t="s">
        <v>0</v>
      </c>
    </row>
    <row r="7" spans="1:19" s="1" customFormat="1" ht="13.5" thickBot="1">
      <c r="A7" s="4">
        <v>1</v>
      </c>
      <c r="B7" s="4">
        <v>2</v>
      </c>
      <c r="C7" s="73">
        <v>2</v>
      </c>
      <c r="D7" s="4">
        <v>3</v>
      </c>
      <c r="E7" s="4">
        <v>4</v>
      </c>
      <c r="F7" s="4">
        <v>6</v>
      </c>
      <c r="G7" s="4">
        <v>7</v>
      </c>
      <c r="H7" s="4">
        <v>8</v>
      </c>
      <c r="I7" s="4">
        <v>9</v>
      </c>
      <c r="J7" s="4">
        <v>10</v>
      </c>
      <c r="K7" s="4">
        <v>11</v>
      </c>
      <c r="L7" s="4">
        <v>12</v>
      </c>
      <c r="M7" s="4">
        <v>13</v>
      </c>
      <c r="N7" s="4">
        <v>14</v>
      </c>
      <c r="O7" s="4">
        <v>15</v>
      </c>
      <c r="P7" s="4">
        <v>5</v>
      </c>
      <c r="Q7" s="4">
        <v>6</v>
      </c>
    </row>
    <row r="8" spans="1:19" s="10" customFormat="1" ht="26.25" thickBot="1">
      <c r="A8" s="5"/>
      <c r="B8" s="71"/>
      <c r="C8" s="75" t="s">
        <v>127</v>
      </c>
      <c r="D8" s="72"/>
      <c r="E8" s="7"/>
      <c r="F8" s="6"/>
      <c r="G8" s="6"/>
      <c r="H8" s="8"/>
      <c r="I8" s="8"/>
      <c r="J8" s="8"/>
      <c r="K8" s="9"/>
      <c r="L8" s="6"/>
      <c r="M8" s="6"/>
      <c r="N8" s="6"/>
      <c r="O8" s="8"/>
      <c r="P8" s="8"/>
      <c r="Q8" s="8"/>
    </row>
    <row r="9" spans="1:19" s="1" customFormat="1" ht="38.25">
      <c r="A9" s="11">
        <v>1</v>
      </c>
      <c r="B9" s="12" t="s">
        <v>53</v>
      </c>
      <c r="C9" s="74" t="s">
        <v>120</v>
      </c>
      <c r="D9" s="14" t="s">
        <v>24</v>
      </c>
      <c r="E9" s="15">
        <v>8.1</v>
      </c>
      <c r="F9" s="4">
        <v>0</v>
      </c>
      <c r="G9" s="4">
        <v>0</v>
      </c>
      <c r="H9" s="16">
        <f>F9*2358.7/1000</f>
        <v>0</v>
      </c>
      <c r="I9" s="16">
        <f>SUM(3136.87*G9/1000)</f>
        <v>0</v>
      </c>
      <c r="J9" s="13" t="s">
        <v>69</v>
      </c>
      <c r="K9" s="17" t="s">
        <v>24</v>
      </c>
      <c r="L9" s="16">
        <v>1</v>
      </c>
      <c r="M9" s="16">
        <f>ABS(L9*E9)</f>
        <v>8.1</v>
      </c>
      <c r="N9" s="18">
        <v>50</v>
      </c>
      <c r="O9" s="16">
        <f>ABS(N9*L9)</f>
        <v>50</v>
      </c>
      <c r="P9" s="19">
        <f>(H9+I9+O9)*1.133*1.11</f>
        <v>62.881500000000003</v>
      </c>
      <c r="Q9" s="16">
        <f>ABS(P9*E9)</f>
        <v>509.34014999999999</v>
      </c>
      <c r="S9" s="88">
        <v>0.7119569756544899</v>
      </c>
    </row>
    <row r="10" spans="1:19" s="1" customFormat="1" ht="25.5">
      <c r="A10" s="11">
        <v>2</v>
      </c>
      <c r="B10" s="12" t="s">
        <v>53</v>
      </c>
      <c r="C10" s="13" t="s">
        <v>121</v>
      </c>
      <c r="D10" s="14" t="s">
        <v>24</v>
      </c>
      <c r="E10" s="15">
        <v>9.8000000000000007</v>
      </c>
      <c r="F10" s="4">
        <v>0</v>
      </c>
      <c r="G10" s="4">
        <v>0</v>
      </c>
      <c r="H10" s="16">
        <f t="shared" ref="H10:H68" si="0">F10*2358.7/1000</f>
        <v>0</v>
      </c>
      <c r="I10" s="16">
        <f t="shared" ref="I10:I68" si="1">SUM(3136.87*G10/1000)</f>
        <v>0</v>
      </c>
      <c r="J10" s="13" t="s">
        <v>69</v>
      </c>
      <c r="K10" s="17" t="s">
        <v>24</v>
      </c>
      <c r="L10" s="16">
        <v>1</v>
      </c>
      <c r="M10" s="16">
        <f>ABS(L10*E10)</f>
        <v>9.8000000000000007</v>
      </c>
      <c r="N10" s="18">
        <v>50</v>
      </c>
      <c r="O10" s="16">
        <f>ABS(N10*L10)</f>
        <v>50</v>
      </c>
      <c r="P10" s="19">
        <f t="shared" ref="P10:P76" si="2">(H10+I10+O10)*1.133*1.11</f>
        <v>62.881500000000003</v>
      </c>
      <c r="Q10" s="16">
        <f>ABS(P10*E10)</f>
        <v>616.23870000000011</v>
      </c>
      <c r="S10" s="89"/>
    </row>
    <row r="11" spans="1:19" s="1" customFormat="1" ht="25.5">
      <c r="A11" s="11">
        <v>3</v>
      </c>
      <c r="B11" s="12" t="s">
        <v>53</v>
      </c>
      <c r="C11" s="21" t="s">
        <v>125</v>
      </c>
      <c r="D11" s="2" t="s">
        <v>1</v>
      </c>
      <c r="E11" s="16">
        <v>10.8</v>
      </c>
      <c r="F11" s="16">
        <v>0</v>
      </c>
      <c r="G11" s="16">
        <v>0</v>
      </c>
      <c r="H11" s="16">
        <f t="shared" si="0"/>
        <v>0</v>
      </c>
      <c r="I11" s="16">
        <f t="shared" si="1"/>
        <v>0</v>
      </c>
      <c r="J11" s="21" t="s">
        <v>68</v>
      </c>
      <c r="K11" s="2" t="s">
        <v>1</v>
      </c>
      <c r="L11" s="16">
        <v>1</v>
      </c>
      <c r="M11" s="16">
        <f>ABS(L11*E11)</f>
        <v>10.8</v>
      </c>
      <c r="N11" s="16">
        <v>2.4</v>
      </c>
      <c r="O11" s="16">
        <f t="shared" ref="O11" si="3">ABS(N11*L11*1.05*1.0572*1.02)</f>
        <v>2.7174268800000001</v>
      </c>
      <c r="P11" s="19">
        <f t="shared" si="2"/>
        <v>3.4175175670944005</v>
      </c>
      <c r="Q11" s="16">
        <f>ABS(P11*E11)</f>
        <v>36.90918972461953</v>
      </c>
      <c r="S11" s="89"/>
    </row>
    <row r="12" spans="1:19" s="1" customFormat="1">
      <c r="A12" s="5"/>
      <c r="B12" s="2"/>
      <c r="C12" s="22" t="s">
        <v>65</v>
      </c>
      <c r="D12" s="11"/>
      <c r="E12" s="16"/>
      <c r="F12" s="4"/>
      <c r="G12" s="4"/>
      <c r="H12" s="16">
        <f>F12*2358.7/1000</f>
        <v>0</v>
      </c>
      <c r="I12" s="16">
        <f>SUM(3136.87*G12/1000)</f>
        <v>0</v>
      </c>
      <c r="J12" s="21"/>
      <c r="K12" s="11"/>
      <c r="L12" s="16"/>
      <c r="M12" s="16"/>
      <c r="N12" s="16"/>
      <c r="O12" s="16"/>
      <c r="P12" s="16"/>
      <c r="Q12" s="16"/>
      <c r="S12" s="89"/>
    </row>
    <row r="13" spans="1:19" s="1" customFormat="1" ht="25.5">
      <c r="A13" s="11">
        <v>4</v>
      </c>
      <c r="B13" s="12" t="s">
        <v>54</v>
      </c>
      <c r="C13" s="21" t="s">
        <v>64</v>
      </c>
      <c r="D13" s="11" t="s">
        <v>21</v>
      </c>
      <c r="E13" s="16">
        <v>0.4</v>
      </c>
      <c r="F13" s="11">
        <v>7.43</v>
      </c>
      <c r="G13" s="11">
        <v>3.36</v>
      </c>
      <c r="H13" s="16">
        <f t="shared" si="0"/>
        <v>17.525140999999998</v>
      </c>
      <c r="I13" s="16">
        <f t="shared" si="1"/>
        <v>10.539883199999998</v>
      </c>
      <c r="J13" s="23"/>
      <c r="K13" s="16"/>
      <c r="L13" s="16"/>
      <c r="M13" s="16"/>
      <c r="N13" s="24"/>
      <c r="O13" s="16">
        <f>ABS(O14+O15+O16+O17)</f>
        <v>55.36873890903599</v>
      </c>
      <c r="P13" s="19">
        <f t="shared" si="2"/>
        <v>104.92880349881695</v>
      </c>
      <c r="Q13" s="16">
        <f>ABS(P13*E13)</f>
        <v>41.971521399526779</v>
      </c>
      <c r="S13" s="89"/>
    </row>
    <row r="14" spans="1:19" s="1" customFormat="1" ht="34.5" hidden="1" customHeight="1">
      <c r="A14" s="11"/>
      <c r="B14" s="12"/>
      <c r="C14" s="21"/>
      <c r="D14" s="11"/>
      <c r="E14" s="16"/>
      <c r="F14" s="11"/>
      <c r="G14" s="11"/>
      <c r="H14" s="16"/>
      <c r="I14" s="16"/>
      <c r="J14" s="23" t="s">
        <v>55</v>
      </c>
      <c r="K14" s="16" t="s">
        <v>21</v>
      </c>
      <c r="L14" s="24">
        <v>1.0149999999999999</v>
      </c>
      <c r="M14" s="16">
        <f>ABS(L14*E13)</f>
        <v>0.40599999999999997</v>
      </c>
      <c r="N14" s="24">
        <v>30.69</v>
      </c>
      <c r="O14" s="16">
        <f t="shared" ref="O14:O19" si="4">ABS(N14*L14*1.05*1.0572*1.02)</f>
        <v>35.270332671419993</v>
      </c>
      <c r="P14" s="19">
        <f t="shared" si="2"/>
        <v>44.357028477557932</v>
      </c>
      <c r="Q14" s="16"/>
      <c r="S14" s="89"/>
    </row>
    <row r="15" spans="1:19" s="1" customFormat="1" ht="34.5" hidden="1" customHeight="1">
      <c r="A15" s="11"/>
      <c r="B15" s="12"/>
      <c r="C15" s="21"/>
      <c r="D15" s="11"/>
      <c r="E15" s="16"/>
      <c r="F15" s="11"/>
      <c r="G15" s="11"/>
      <c r="H15" s="16"/>
      <c r="I15" s="16"/>
      <c r="J15" s="23" t="s">
        <v>56</v>
      </c>
      <c r="K15" s="16" t="s">
        <v>24</v>
      </c>
      <c r="L15" s="16">
        <v>2.42</v>
      </c>
      <c r="M15" s="16">
        <f>ABS(L15*E13)</f>
        <v>0.96799999999999997</v>
      </c>
      <c r="N15" s="24">
        <v>3.5</v>
      </c>
      <c r="O15" s="16">
        <f t="shared" si="4"/>
        <v>9.5902523639999995</v>
      </c>
      <c r="P15" s="19">
        <f t="shared" si="2"/>
        <v>12.06098908053732</v>
      </c>
      <c r="Q15" s="16"/>
      <c r="S15" s="89"/>
    </row>
    <row r="16" spans="1:19" s="1" customFormat="1" ht="34.5" hidden="1" customHeight="1">
      <c r="A16" s="11"/>
      <c r="B16" s="12"/>
      <c r="C16" s="21"/>
      <c r="D16" s="11"/>
      <c r="E16" s="16"/>
      <c r="F16" s="11"/>
      <c r="G16" s="11"/>
      <c r="H16" s="16"/>
      <c r="I16" s="16"/>
      <c r="J16" s="23" t="s">
        <v>57</v>
      </c>
      <c r="K16" s="16" t="s">
        <v>21</v>
      </c>
      <c r="L16" s="25">
        <v>6.4799999999999996E-2</v>
      </c>
      <c r="M16" s="16">
        <f>ABS(L16*E13)</f>
        <v>2.5919999999999999E-2</v>
      </c>
      <c r="N16" s="16">
        <v>116.6</v>
      </c>
      <c r="O16" s="16">
        <f t="shared" si="4"/>
        <v>8.5550033036159991</v>
      </c>
      <c r="P16" s="19">
        <f t="shared" si="2"/>
        <v>10.75902880472659</v>
      </c>
      <c r="Q16" s="16"/>
      <c r="S16" s="89"/>
    </row>
    <row r="17" spans="1:19" s="1" customFormat="1" ht="34.5" hidden="1" customHeight="1">
      <c r="A17" s="11"/>
      <c r="B17" s="12"/>
      <c r="C17" s="21"/>
      <c r="D17" s="11"/>
      <c r="E17" s="16"/>
      <c r="F17" s="11"/>
      <c r="G17" s="11"/>
      <c r="H17" s="16"/>
      <c r="I17" s="16"/>
      <c r="J17" s="23" t="s">
        <v>58</v>
      </c>
      <c r="K17" s="16" t="s">
        <v>2</v>
      </c>
      <c r="L17" s="25">
        <v>1.5E-3</v>
      </c>
      <c r="M17" s="16">
        <f>ABS(L17*E13)</f>
        <v>6.0000000000000006E-4</v>
      </c>
      <c r="N17" s="14">
        <v>1150</v>
      </c>
      <c r="O17" s="16">
        <f t="shared" si="4"/>
        <v>1.9531505700000003</v>
      </c>
      <c r="P17" s="19">
        <f t="shared" si="2"/>
        <v>2.4563407513491007</v>
      </c>
      <c r="Q17" s="16"/>
      <c r="S17" s="89"/>
    </row>
    <row r="18" spans="1:19" s="1" customFormat="1">
      <c r="A18" s="11">
        <v>5</v>
      </c>
      <c r="B18" s="12"/>
      <c r="C18" s="21" t="s">
        <v>59</v>
      </c>
      <c r="D18" s="11" t="s">
        <v>2</v>
      </c>
      <c r="E18" s="24">
        <v>8.0000000000000002E-3</v>
      </c>
      <c r="F18" s="11">
        <v>0</v>
      </c>
      <c r="G18" s="11">
        <v>0</v>
      </c>
      <c r="H18" s="16">
        <f t="shared" si="0"/>
        <v>0</v>
      </c>
      <c r="I18" s="16">
        <f t="shared" si="1"/>
        <v>0</v>
      </c>
      <c r="J18" s="23" t="s">
        <v>60</v>
      </c>
      <c r="K18" s="16" t="s">
        <v>61</v>
      </c>
      <c r="L18" s="16">
        <v>1</v>
      </c>
      <c r="M18" s="16">
        <f>ABS(L18*E18)</f>
        <v>8.0000000000000002E-3</v>
      </c>
      <c r="N18" s="16">
        <v>270.83</v>
      </c>
      <c r="O18" s="16">
        <f t="shared" si="4"/>
        <v>306.65030079599995</v>
      </c>
      <c r="P18" s="19">
        <f t="shared" si="2"/>
        <v>385.65261779007346</v>
      </c>
      <c r="Q18" s="16">
        <f>ABS(P18*E18)</f>
        <v>3.0852209423205879</v>
      </c>
      <c r="S18" s="89"/>
    </row>
    <row r="19" spans="1:19" s="1" customFormat="1">
      <c r="A19" s="11">
        <v>6</v>
      </c>
      <c r="B19" s="12"/>
      <c r="C19" s="26" t="s">
        <v>62</v>
      </c>
      <c r="D19" s="16" t="s">
        <v>2</v>
      </c>
      <c r="E19" s="24">
        <v>1.9E-2</v>
      </c>
      <c r="F19" s="11">
        <v>0</v>
      </c>
      <c r="G19" s="11">
        <v>0</v>
      </c>
      <c r="H19" s="16">
        <f t="shared" si="0"/>
        <v>0</v>
      </c>
      <c r="I19" s="16">
        <f t="shared" si="1"/>
        <v>0</v>
      </c>
      <c r="J19" s="23" t="s">
        <v>63</v>
      </c>
      <c r="K19" s="16" t="s">
        <v>61</v>
      </c>
      <c r="L19" s="16">
        <v>1</v>
      </c>
      <c r="M19" s="16">
        <f>ABS(L19*E19)</f>
        <v>1.9E-2</v>
      </c>
      <c r="N19" s="16">
        <v>308.33</v>
      </c>
      <c r="O19" s="16">
        <f t="shared" si="4"/>
        <v>349.11009579599994</v>
      </c>
      <c r="P19" s="19">
        <f t="shared" si="2"/>
        <v>439.05132977592342</v>
      </c>
      <c r="Q19" s="16">
        <f>ABS(P19*E19)</f>
        <v>8.3419752657425441</v>
      </c>
      <c r="S19" s="89"/>
    </row>
    <row r="20" spans="1:19" s="1" customFormat="1" ht="25.5">
      <c r="A20" s="5">
        <v>7</v>
      </c>
      <c r="B20" s="27" t="s">
        <v>25</v>
      </c>
      <c r="C20" s="21" t="s">
        <v>66</v>
      </c>
      <c r="D20" s="2" t="s">
        <v>24</v>
      </c>
      <c r="E20" s="16">
        <v>7</v>
      </c>
      <c r="F20" s="16">
        <v>0.54</v>
      </c>
      <c r="G20" s="11">
        <v>0.01</v>
      </c>
      <c r="H20" s="16">
        <f t="shared" si="0"/>
        <v>1.273698</v>
      </c>
      <c r="I20" s="16">
        <f t="shared" si="1"/>
        <v>3.1368699999999999E-2</v>
      </c>
      <c r="J20" s="23"/>
      <c r="K20" s="16"/>
      <c r="L20" s="16"/>
      <c r="M20" s="16"/>
      <c r="N20" s="16"/>
      <c r="O20" s="16">
        <f>ABS(O21+O22)</f>
        <v>2.6393008571999994</v>
      </c>
      <c r="P20" s="19">
        <f t="shared" si="2"/>
        <v>4.9605549709614358</v>
      </c>
      <c r="Q20" s="16">
        <f>ABS(P20*E20)</f>
        <v>34.723884796730047</v>
      </c>
      <c r="S20" s="89"/>
    </row>
    <row r="21" spans="1:19" s="1" customFormat="1" ht="36" hidden="1" customHeight="1">
      <c r="A21" s="5"/>
      <c r="B21" s="2"/>
      <c r="C21" s="21"/>
      <c r="D21" s="2"/>
      <c r="E21" s="16"/>
      <c r="F21" s="16"/>
      <c r="G21" s="11"/>
      <c r="H21" s="16">
        <f t="shared" si="0"/>
        <v>0</v>
      </c>
      <c r="I21" s="16">
        <f t="shared" si="1"/>
        <v>0</v>
      </c>
      <c r="J21" s="23" t="s">
        <v>23</v>
      </c>
      <c r="K21" s="16" t="s">
        <v>21</v>
      </c>
      <c r="L21" s="24">
        <v>5.0000000000000001E-3</v>
      </c>
      <c r="M21" s="16">
        <f>ABS(L21*E20)</f>
        <v>3.5000000000000003E-2</v>
      </c>
      <c r="N21" s="16">
        <v>31.2</v>
      </c>
      <c r="O21" s="16">
        <f>ABS(N21*L21*1.05*1.0572*1.02)</f>
        <v>0.1766327472</v>
      </c>
      <c r="P21" s="19">
        <f t="shared" si="2"/>
        <v>0.22213864186113599</v>
      </c>
      <c r="Q21" s="28"/>
      <c r="S21" s="89"/>
    </row>
    <row r="22" spans="1:19" s="1" customFormat="1" ht="12.75" hidden="1" customHeight="1">
      <c r="A22" s="5"/>
      <c r="B22" s="2"/>
      <c r="C22" s="21"/>
      <c r="D22" s="2"/>
      <c r="E22" s="16"/>
      <c r="F22" s="16"/>
      <c r="G22" s="11"/>
      <c r="H22" s="16">
        <f t="shared" si="0"/>
        <v>0</v>
      </c>
      <c r="I22" s="16">
        <f t="shared" si="1"/>
        <v>0</v>
      </c>
      <c r="J22" s="23" t="s">
        <v>26</v>
      </c>
      <c r="K22" s="16" t="s">
        <v>24</v>
      </c>
      <c r="L22" s="16">
        <v>0.87</v>
      </c>
      <c r="M22" s="16">
        <f>ABS(L22*E20)</f>
        <v>6.09</v>
      </c>
      <c r="N22" s="24">
        <v>2.5</v>
      </c>
      <c r="O22" s="16">
        <f>ABS(N22*L22*1.05*1.0572*1.02)</f>
        <v>2.4626681099999996</v>
      </c>
      <c r="P22" s="19">
        <f t="shared" si="2"/>
        <v>3.0971252951792998</v>
      </c>
      <c r="Q22" s="28"/>
      <c r="S22" s="89"/>
    </row>
    <row r="23" spans="1:19" s="1" customFormat="1" ht="25.5">
      <c r="A23" s="5">
        <v>8</v>
      </c>
      <c r="B23" s="2" t="s">
        <v>27</v>
      </c>
      <c r="C23" s="21" t="s">
        <v>28</v>
      </c>
      <c r="D23" s="2" t="s">
        <v>21</v>
      </c>
      <c r="E23" s="24">
        <v>0.04</v>
      </c>
      <c r="F23" s="16">
        <v>0.65</v>
      </c>
      <c r="G23" s="11">
        <v>0.3</v>
      </c>
      <c r="H23" s="16">
        <f t="shared" si="0"/>
        <v>1.533155</v>
      </c>
      <c r="I23" s="16">
        <f t="shared" si="1"/>
        <v>0.94106099999999993</v>
      </c>
      <c r="J23" s="23" t="s">
        <v>29</v>
      </c>
      <c r="K23" s="16" t="s">
        <v>21</v>
      </c>
      <c r="L23" s="16">
        <v>0.25</v>
      </c>
      <c r="M23" s="16">
        <f>ABS(L23*E23)</f>
        <v>0.01</v>
      </c>
      <c r="N23" s="16">
        <v>24.7</v>
      </c>
      <c r="O23" s="16">
        <f t="shared" ref="O23:O24" si="5">ABS(N23*L23*1.05*1.0572*1.02)</f>
        <v>6.9917129099999995</v>
      </c>
      <c r="P23" s="19">
        <f t="shared" si="2"/>
        <v>11.904636175083299</v>
      </c>
      <c r="Q23" s="16">
        <f t="shared" ref="Q23:Q24" si="6">ABS(P23*E23)</f>
        <v>0.47618544700333199</v>
      </c>
      <c r="S23" s="89"/>
    </row>
    <row r="24" spans="1:19" s="1" customFormat="1" ht="25.5">
      <c r="A24" s="5">
        <v>9</v>
      </c>
      <c r="B24" s="12" t="s">
        <v>30</v>
      </c>
      <c r="C24" s="21" t="s">
        <v>31</v>
      </c>
      <c r="D24" s="11" t="s">
        <v>2</v>
      </c>
      <c r="E24" s="25">
        <v>0.01</v>
      </c>
      <c r="F24" s="16">
        <v>124</v>
      </c>
      <c r="G24" s="11">
        <v>1.4</v>
      </c>
      <c r="H24" s="16">
        <f t="shared" si="0"/>
        <v>292.47879999999998</v>
      </c>
      <c r="I24" s="16">
        <f t="shared" si="1"/>
        <v>4.3916179999999994</v>
      </c>
      <c r="J24" s="23" t="s">
        <v>32</v>
      </c>
      <c r="K24" s="16" t="s">
        <v>2</v>
      </c>
      <c r="L24" s="16">
        <v>1</v>
      </c>
      <c r="M24" s="16">
        <f>ABS(L24*E24)</f>
        <v>0.01</v>
      </c>
      <c r="N24" s="16">
        <v>384.72199999999998</v>
      </c>
      <c r="O24" s="16">
        <f t="shared" si="5"/>
        <v>435.60579338639997</v>
      </c>
      <c r="P24" s="19">
        <f t="shared" si="2"/>
        <v>921.18405772587812</v>
      </c>
      <c r="Q24" s="16">
        <f t="shared" si="6"/>
        <v>9.2118405772587817</v>
      </c>
      <c r="S24" s="89"/>
    </row>
    <row r="25" spans="1:19" s="1" customFormat="1" ht="25.5">
      <c r="A25" s="5">
        <v>10</v>
      </c>
      <c r="B25" s="27" t="s">
        <v>25</v>
      </c>
      <c r="C25" s="21" t="s">
        <v>67</v>
      </c>
      <c r="D25" s="2" t="s">
        <v>24</v>
      </c>
      <c r="E25" s="16">
        <v>6</v>
      </c>
      <c r="F25" s="16">
        <v>0.54</v>
      </c>
      <c r="G25" s="11">
        <v>0.01</v>
      </c>
      <c r="H25" s="16">
        <f t="shared" si="0"/>
        <v>1.273698</v>
      </c>
      <c r="I25" s="16">
        <f t="shared" si="1"/>
        <v>3.1368699999999999E-2</v>
      </c>
      <c r="J25" s="23"/>
      <c r="K25" s="16"/>
      <c r="L25" s="16"/>
      <c r="M25" s="16"/>
      <c r="N25" s="16"/>
      <c r="O25" s="16">
        <f>ABS(O26+O27)</f>
        <v>1.8512470619999997</v>
      </c>
      <c r="P25" s="19">
        <f t="shared" si="2"/>
        <v>3.9694748765040599</v>
      </c>
      <c r="Q25" s="16">
        <f>ABS(P25*E25)</f>
        <v>23.816849259024359</v>
      </c>
      <c r="S25" s="89"/>
    </row>
    <row r="26" spans="1:19" s="1" customFormat="1" ht="36" hidden="1" customHeight="1">
      <c r="A26" s="5"/>
      <c r="B26" s="2"/>
      <c r="C26" s="21"/>
      <c r="D26" s="2"/>
      <c r="E26" s="16"/>
      <c r="F26" s="16"/>
      <c r="G26" s="11"/>
      <c r="H26" s="16">
        <f t="shared" si="0"/>
        <v>0</v>
      </c>
      <c r="I26" s="16">
        <f t="shared" si="1"/>
        <v>0</v>
      </c>
      <c r="J26" s="23" t="s">
        <v>23</v>
      </c>
      <c r="K26" s="16" t="s">
        <v>21</v>
      </c>
      <c r="L26" s="24">
        <v>5.0000000000000001E-3</v>
      </c>
      <c r="M26" s="16">
        <f>ABS(L26*E25)</f>
        <v>0.03</v>
      </c>
      <c r="N26" s="16">
        <v>31.2</v>
      </c>
      <c r="O26" s="16">
        <f>ABS(N26*L26*1.05*1.0572*1.02)</f>
        <v>0.1766327472</v>
      </c>
      <c r="P26" s="19">
        <f t="shared" si="2"/>
        <v>0.22213864186113599</v>
      </c>
      <c r="Q26" s="28"/>
      <c r="S26" s="89"/>
    </row>
    <row r="27" spans="1:19" s="1" customFormat="1" ht="12.75" hidden="1" customHeight="1">
      <c r="A27" s="5"/>
      <c r="B27" s="2"/>
      <c r="C27" s="21"/>
      <c r="D27" s="2"/>
      <c r="E27" s="16"/>
      <c r="F27" s="16"/>
      <c r="G27" s="11"/>
      <c r="H27" s="16">
        <f t="shared" si="0"/>
        <v>0</v>
      </c>
      <c r="I27" s="16">
        <f t="shared" si="1"/>
        <v>0</v>
      </c>
      <c r="J27" s="23" t="s">
        <v>26</v>
      </c>
      <c r="K27" s="16" t="s">
        <v>24</v>
      </c>
      <c r="L27" s="16">
        <v>0.87</v>
      </c>
      <c r="M27" s="16">
        <f>ABS(L27*E25)</f>
        <v>5.22</v>
      </c>
      <c r="N27" s="24">
        <v>1.7</v>
      </c>
      <c r="O27" s="16">
        <f>ABS(N27*L27*1.05*1.0572*1.02)</f>
        <v>1.6746143147999997</v>
      </c>
      <c r="P27" s="19">
        <f t="shared" si="2"/>
        <v>2.1060452007219239</v>
      </c>
      <c r="Q27" s="28"/>
      <c r="S27" s="89"/>
    </row>
    <row r="28" spans="1:19" s="1" customFormat="1" ht="25.5">
      <c r="A28" s="5">
        <v>11</v>
      </c>
      <c r="B28" s="2" t="s">
        <v>27</v>
      </c>
      <c r="C28" s="21" t="s">
        <v>28</v>
      </c>
      <c r="D28" s="2" t="s">
        <v>21</v>
      </c>
      <c r="E28" s="24">
        <v>2.4E-2</v>
      </c>
      <c r="F28" s="16">
        <v>0.65</v>
      </c>
      <c r="G28" s="11">
        <v>0.3</v>
      </c>
      <c r="H28" s="16">
        <f t="shared" si="0"/>
        <v>1.533155</v>
      </c>
      <c r="I28" s="16">
        <f t="shared" si="1"/>
        <v>0.94106099999999993</v>
      </c>
      <c r="J28" s="23" t="s">
        <v>29</v>
      </c>
      <c r="K28" s="16" t="s">
        <v>21</v>
      </c>
      <c r="L28" s="16">
        <v>0.25</v>
      </c>
      <c r="M28" s="16">
        <f>ABS(L28*E28)</f>
        <v>6.0000000000000001E-3</v>
      </c>
      <c r="N28" s="16">
        <v>24.7</v>
      </c>
      <c r="O28" s="16">
        <f t="shared" ref="O28:O29" si="7">ABS(N28*L28*1.05*1.0572*1.02)</f>
        <v>6.9917129099999995</v>
      </c>
      <c r="P28" s="19">
        <f t="shared" si="2"/>
        <v>11.904636175083299</v>
      </c>
      <c r="Q28" s="16">
        <f t="shared" ref="Q28:Q29" si="8">ABS(P28*E28)</f>
        <v>0.28571126820199916</v>
      </c>
      <c r="S28" s="89"/>
    </row>
    <row r="29" spans="1:19" s="1" customFormat="1" ht="25.5">
      <c r="A29" s="5">
        <v>12</v>
      </c>
      <c r="B29" s="12" t="s">
        <v>30</v>
      </c>
      <c r="C29" s="21" t="s">
        <v>31</v>
      </c>
      <c r="D29" s="11" t="s">
        <v>2</v>
      </c>
      <c r="E29" s="25">
        <v>5.0000000000000001E-3</v>
      </c>
      <c r="F29" s="16">
        <v>124</v>
      </c>
      <c r="G29" s="11">
        <v>1.4</v>
      </c>
      <c r="H29" s="16">
        <f t="shared" si="0"/>
        <v>292.47879999999998</v>
      </c>
      <c r="I29" s="16">
        <f t="shared" si="1"/>
        <v>4.3916179999999994</v>
      </c>
      <c r="J29" s="23" t="s">
        <v>32</v>
      </c>
      <c r="K29" s="16" t="s">
        <v>2</v>
      </c>
      <c r="L29" s="16">
        <v>1</v>
      </c>
      <c r="M29" s="16">
        <f>ABS(L29*E29)</f>
        <v>5.0000000000000001E-3</v>
      </c>
      <c r="N29" s="16">
        <v>384.72199999999998</v>
      </c>
      <c r="O29" s="16">
        <f t="shared" si="7"/>
        <v>435.60579338639997</v>
      </c>
      <c r="P29" s="19">
        <f t="shared" si="2"/>
        <v>921.18405772587812</v>
      </c>
      <c r="Q29" s="16">
        <f t="shared" si="8"/>
        <v>4.6059202886293908</v>
      </c>
      <c r="S29" s="89"/>
    </row>
    <row r="30" spans="1:19" s="1" customFormat="1" ht="25.5">
      <c r="A30" s="11">
        <v>13</v>
      </c>
      <c r="B30" s="2" t="s">
        <v>33</v>
      </c>
      <c r="C30" s="21" t="s">
        <v>71</v>
      </c>
      <c r="D30" s="2" t="s">
        <v>24</v>
      </c>
      <c r="E30" s="16">
        <v>65</v>
      </c>
      <c r="F30" s="16">
        <v>1</v>
      </c>
      <c r="G30" s="11">
        <v>3.7699999999999997E-2</v>
      </c>
      <c r="H30" s="16">
        <f t="shared" si="0"/>
        <v>2.3586999999999998</v>
      </c>
      <c r="I30" s="16">
        <f t="shared" si="1"/>
        <v>0.11825999899999999</v>
      </c>
      <c r="J30" s="23"/>
      <c r="K30" s="16"/>
      <c r="L30" s="16"/>
      <c r="M30" s="16"/>
      <c r="N30" s="16"/>
      <c r="O30" s="16">
        <f>ABS(O31+O32)</f>
        <v>4.9405901561125196</v>
      </c>
      <c r="P30" s="19">
        <f t="shared" si="2"/>
        <v>9.3285336015741596</v>
      </c>
      <c r="Q30" s="16">
        <f>ABS(P30*E30)</f>
        <v>606.35468410232033</v>
      </c>
      <c r="S30" s="89"/>
    </row>
    <row r="31" spans="1:19" s="1" customFormat="1" ht="12.75" hidden="1" customHeight="1">
      <c r="A31" s="11"/>
      <c r="B31" s="2"/>
      <c r="C31" s="21"/>
      <c r="D31" s="2"/>
      <c r="E31" s="16"/>
      <c r="F31" s="16"/>
      <c r="G31" s="11"/>
      <c r="H31" s="16">
        <f t="shared" si="0"/>
        <v>0</v>
      </c>
      <c r="I31" s="16">
        <f t="shared" si="1"/>
        <v>0</v>
      </c>
      <c r="J31" s="23" t="s">
        <v>70</v>
      </c>
      <c r="K31" s="16" t="s">
        <v>2</v>
      </c>
      <c r="L31" s="16">
        <v>3.2800000000000003E-2</v>
      </c>
      <c r="M31" s="16">
        <f>ABS(L31*E30)</f>
        <v>2.1320000000000001</v>
      </c>
      <c r="N31" s="16">
        <v>133</v>
      </c>
      <c r="O31" s="24">
        <f>ABS(N31*L31*1.05*1.0572*1.02)</f>
        <v>4.9393762588799994</v>
      </c>
      <c r="P31" s="19">
        <f t="shared" si="2"/>
        <v>6.2119077644552547</v>
      </c>
      <c r="Q31" s="16"/>
      <c r="S31" s="89"/>
    </row>
    <row r="32" spans="1:19" s="1" customFormat="1" ht="12.75" hidden="1" customHeight="1">
      <c r="A32" s="11"/>
      <c r="B32" s="2"/>
      <c r="C32" s="21"/>
      <c r="D32" s="2"/>
      <c r="E32" s="16"/>
      <c r="F32" s="16"/>
      <c r="G32" s="11"/>
      <c r="H32" s="16">
        <f t="shared" si="0"/>
        <v>0</v>
      </c>
      <c r="I32" s="16">
        <f t="shared" si="1"/>
        <v>0</v>
      </c>
      <c r="J32" s="23" t="s">
        <v>34</v>
      </c>
      <c r="K32" s="16" t="s">
        <v>21</v>
      </c>
      <c r="L32" s="25">
        <v>7.1000000000000004E-3</v>
      </c>
      <c r="M32" s="16">
        <f>ABS(L32*E30)</f>
        <v>0.46150000000000002</v>
      </c>
      <c r="N32" s="24">
        <v>0.151</v>
      </c>
      <c r="O32" s="25">
        <f>ABS(N32*L32*1.05*1.0572*1.02)</f>
        <v>1.21389723252E-3</v>
      </c>
      <c r="P32" s="19">
        <f t="shared" si="2"/>
        <v>1.5266335765341278E-3</v>
      </c>
      <c r="Q32" s="16"/>
      <c r="S32" s="89"/>
    </row>
    <row r="33" spans="1:19" s="1" customFormat="1" ht="25.5">
      <c r="A33" s="5">
        <v>14</v>
      </c>
      <c r="B33" s="2" t="s">
        <v>38</v>
      </c>
      <c r="C33" s="21" t="s">
        <v>72</v>
      </c>
      <c r="D33" s="2" t="s">
        <v>24</v>
      </c>
      <c r="E33" s="16">
        <v>65</v>
      </c>
      <c r="F33" s="16">
        <v>1.5</v>
      </c>
      <c r="G33" s="24">
        <v>8.9999999999999993E-3</v>
      </c>
      <c r="H33" s="16">
        <f t="shared" si="0"/>
        <v>3.5380499999999997</v>
      </c>
      <c r="I33" s="16">
        <f t="shared" si="1"/>
        <v>2.8231829999999999E-2</v>
      </c>
      <c r="J33" s="23"/>
      <c r="K33" s="16"/>
      <c r="L33" s="16"/>
      <c r="M33" s="16"/>
      <c r="N33" s="16"/>
      <c r="O33" s="16">
        <f>ABS(O34+O35)</f>
        <v>1.5091909534800001</v>
      </c>
      <c r="P33" s="19">
        <f t="shared" si="2"/>
        <v>6.383066836687953</v>
      </c>
      <c r="Q33" s="16">
        <f>ABS(P33*E33)</f>
        <v>414.89934438471693</v>
      </c>
      <c r="S33" s="89"/>
    </row>
    <row r="34" spans="1:19" s="1" customFormat="1" ht="42.75" hidden="1" customHeight="1">
      <c r="A34" s="5"/>
      <c r="B34" s="2"/>
      <c r="C34" s="21"/>
      <c r="D34" s="2"/>
      <c r="E34" s="16"/>
      <c r="F34" s="16"/>
      <c r="G34" s="16"/>
      <c r="H34" s="16">
        <f t="shared" si="0"/>
        <v>0</v>
      </c>
      <c r="I34" s="16">
        <f t="shared" si="1"/>
        <v>0</v>
      </c>
      <c r="J34" s="23" t="s">
        <v>39</v>
      </c>
      <c r="K34" s="16" t="s">
        <v>36</v>
      </c>
      <c r="L34" s="16">
        <v>0.63</v>
      </c>
      <c r="M34" s="16">
        <f>ABS(L34*E33)</f>
        <v>40.950000000000003</v>
      </c>
      <c r="N34" s="24">
        <v>1.8</v>
      </c>
      <c r="O34" s="16">
        <f>ABS(N34*L34*1.05*1.0572*1.02)</f>
        <v>1.2839842008</v>
      </c>
      <c r="P34" s="19">
        <f t="shared" si="2"/>
        <v>1.614777050452104</v>
      </c>
      <c r="Q34" s="28"/>
      <c r="S34" s="89"/>
    </row>
    <row r="35" spans="1:19" s="1" customFormat="1" ht="28.5" hidden="1" customHeight="1">
      <c r="A35" s="5"/>
      <c r="B35" s="2"/>
      <c r="C35" s="21"/>
      <c r="D35" s="2"/>
      <c r="E35" s="16"/>
      <c r="F35" s="16"/>
      <c r="G35" s="16"/>
      <c r="H35" s="16">
        <f t="shared" si="0"/>
        <v>0</v>
      </c>
      <c r="I35" s="16">
        <f t="shared" si="1"/>
        <v>0</v>
      </c>
      <c r="J35" s="23" t="s">
        <v>40</v>
      </c>
      <c r="K35" s="16" t="s">
        <v>36</v>
      </c>
      <c r="L35" s="16">
        <v>0.51</v>
      </c>
      <c r="M35" s="16">
        <f>ABS(L35*E33)</f>
        <v>33.15</v>
      </c>
      <c r="N35" s="24">
        <v>0.39</v>
      </c>
      <c r="O35" s="16">
        <f>ABS(N35*L35*1.05*1.0572*1.02)</f>
        <v>0.22520675268000004</v>
      </c>
      <c r="P35" s="19">
        <f t="shared" si="2"/>
        <v>0.28322676837294847</v>
      </c>
      <c r="Q35" s="28"/>
      <c r="S35" s="89"/>
    </row>
    <row r="36" spans="1:19" s="1" customFormat="1" ht="25.5">
      <c r="A36" s="11">
        <v>15</v>
      </c>
      <c r="B36" s="29" t="s">
        <v>73</v>
      </c>
      <c r="C36" s="21" t="s">
        <v>74</v>
      </c>
      <c r="D36" s="11" t="s">
        <v>24</v>
      </c>
      <c r="E36" s="16">
        <v>14</v>
      </c>
      <c r="F36" s="24">
        <v>1.65</v>
      </c>
      <c r="G36" s="11">
        <v>0</v>
      </c>
      <c r="H36" s="16">
        <f t="shared" si="0"/>
        <v>3.8918549999999996</v>
      </c>
      <c r="I36" s="16">
        <f t="shared" si="1"/>
        <v>0</v>
      </c>
      <c r="J36" s="23" t="s">
        <v>52</v>
      </c>
      <c r="K36" s="16" t="s">
        <v>24</v>
      </c>
      <c r="L36" s="25">
        <v>3.5000000000000003E-2</v>
      </c>
      <c r="M36" s="16">
        <f>ABS(L36*E36)</f>
        <v>0.49000000000000005</v>
      </c>
      <c r="N36" s="16">
        <v>2.5</v>
      </c>
      <c r="O36" s="16">
        <f t="shared" ref="O36" si="9">ABS(N36*L36*1.05*1.0572*1.02)</f>
        <v>9.9072855000000001E-2</v>
      </c>
      <c r="P36" s="19">
        <f t="shared" si="2"/>
        <v>5.0191105982836506</v>
      </c>
      <c r="Q36" s="16">
        <f>ABS(P36*E36)</f>
        <v>70.267548375971103</v>
      </c>
      <c r="S36" s="89"/>
    </row>
    <row r="37" spans="1:19" s="1" customFormat="1" ht="38.25">
      <c r="A37" s="5">
        <v>16</v>
      </c>
      <c r="B37" s="30" t="s">
        <v>48</v>
      </c>
      <c r="C37" s="31" t="s">
        <v>75</v>
      </c>
      <c r="D37" s="2" t="s">
        <v>24</v>
      </c>
      <c r="E37" s="32">
        <v>8</v>
      </c>
      <c r="F37" s="3">
        <v>1.42</v>
      </c>
      <c r="G37" s="2">
        <v>3.15E-2</v>
      </c>
      <c r="H37" s="16">
        <f t="shared" si="0"/>
        <v>3.3493539999999995</v>
      </c>
      <c r="I37" s="16">
        <f t="shared" si="1"/>
        <v>9.8811404999999991E-2</v>
      </c>
      <c r="J37" s="23"/>
      <c r="K37" s="16"/>
      <c r="L37" s="16"/>
      <c r="M37" s="16"/>
      <c r="N37" s="24"/>
      <c r="O37" s="16">
        <f>ABS(O38+O39)</f>
        <v>1.285116462</v>
      </c>
      <c r="P37" s="19">
        <f t="shared" si="2"/>
        <v>5.9527172743952104</v>
      </c>
      <c r="Q37" s="16">
        <f>ABS(P37*E37)</f>
        <v>47.621738195161683</v>
      </c>
      <c r="S37" s="89"/>
    </row>
    <row r="38" spans="1:19" s="1" customFormat="1" ht="28.5" hidden="1" customHeight="1">
      <c r="A38" s="5"/>
      <c r="B38" s="2"/>
      <c r="C38" s="21"/>
      <c r="D38" s="2"/>
      <c r="E38" s="16"/>
      <c r="F38" s="16"/>
      <c r="G38" s="11"/>
      <c r="H38" s="16">
        <f t="shared" si="0"/>
        <v>0</v>
      </c>
      <c r="I38" s="16">
        <f t="shared" si="1"/>
        <v>0</v>
      </c>
      <c r="J38" s="23" t="s">
        <v>50</v>
      </c>
      <c r="K38" s="16" t="s">
        <v>36</v>
      </c>
      <c r="L38" s="16">
        <v>0.05</v>
      </c>
      <c r="M38" s="16">
        <f>ABS(L38*E37)</f>
        <v>0.4</v>
      </c>
      <c r="N38" s="24">
        <v>0.56000000000000005</v>
      </c>
      <c r="O38" s="16">
        <f t="shared" ref="O38:O39" si="10">ABS(N38*L38*1.05*1.0572*1.02)</f>
        <v>3.1703313600000005E-2</v>
      </c>
      <c r="P38" s="19">
        <f t="shared" si="2"/>
        <v>3.9871038282768015E-2</v>
      </c>
      <c r="Q38" s="28"/>
      <c r="S38" s="89"/>
    </row>
    <row r="39" spans="1:19" s="1" customFormat="1" ht="41.25" hidden="1" customHeight="1">
      <c r="A39" s="5"/>
      <c r="B39" s="2"/>
      <c r="C39" s="21"/>
      <c r="D39" s="2"/>
      <c r="E39" s="16"/>
      <c r="F39" s="16"/>
      <c r="G39" s="11"/>
      <c r="H39" s="16">
        <f t="shared" si="0"/>
        <v>0</v>
      </c>
      <c r="I39" s="16">
        <f t="shared" si="1"/>
        <v>0</v>
      </c>
      <c r="J39" s="21" t="s">
        <v>37</v>
      </c>
      <c r="K39" s="2" t="s">
        <v>1</v>
      </c>
      <c r="L39" s="16">
        <v>2.7</v>
      </c>
      <c r="M39" s="16">
        <f>ABS(L39*E37)</f>
        <v>21.6</v>
      </c>
      <c r="N39" s="24">
        <v>0.41</v>
      </c>
      <c r="O39" s="16">
        <f t="shared" si="10"/>
        <v>1.2534131484</v>
      </c>
      <c r="P39" s="19">
        <f t="shared" si="2"/>
        <v>1.5763299778222921</v>
      </c>
      <c r="Q39" s="28"/>
      <c r="S39" s="89"/>
    </row>
    <row r="40" spans="1:19" s="1" customFormat="1" ht="25.5">
      <c r="A40" s="5">
        <v>17</v>
      </c>
      <c r="B40" s="2" t="s">
        <v>49</v>
      </c>
      <c r="C40" s="21" t="s">
        <v>76</v>
      </c>
      <c r="D40" s="2" t="s">
        <v>24</v>
      </c>
      <c r="E40" s="16">
        <v>8</v>
      </c>
      <c r="F40" s="16">
        <v>0.57999999999999996</v>
      </c>
      <c r="G40" s="11">
        <v>3.8999999999999998E-3</v>
      </c>
      <c r="H40" s="16">
        <f t="shared" si="0"/>
        <v>1.3680459999999999</v>
      </c>
      <c r="I40" s="16">
        <f t="shared" si="1"/>
        <v>1.2233792999999998E-2</v>
      </c>
      <c r="J40" s="23"/>
      <c r="K40" s="16"/>
      <c r="L40" s="16"/>
      <c r="M40" s="16"/>
      <c r="N40" s="24"/>
      <c r="O40" s="16">
        <f>ABS(O41+O42)</f>
        <v>2.2022480340000001</v>
      </c>
      <c r="P40" s="19">
        <f t="shared" si="2"/>
        <v>4.5054944710700102</v>
      </c>
      <c r="Q40" s="16">
        <f>ABS(P40*E40)</f>
        <v>36.043955768560082</v>
      </c>
      <c r="S40" s="89"/>
    </row>
    <row r="41" spans="1:19" s="1" customFormat="1" ht="25.5" hidden="1" customHeight="1">
      <c r="A41" s="5"/>
      <c r="B41" s="2"/>
      <c r="C41" s="21"/>
      <c r="D41" s="2"/>
      <c r="E41" s="16"/>
      <c r="F41" s="16"/>
      <c r="G41" s="11"/>
      <c r="H41" s="16">
        <f t="shared" si="0"/>
        <v>0</v>
      </c>
      <c r="I41" s="16">
        <f t="shared" si="1"/>
        <v>0</v>
      </c>
      <c r="J41" s="23" t="s">
        <v>35</v>
      </c>
      <c r="K41" s="16" t="s">
        <v>24</v>
      </c>
      <c r="L41" s="16">
        <v>1.03</v>
      </c>
      <c r="M41" s="16">
        <f>ABS(L41*E40)</f>
        <v>8.24</v>
      </c>
      <c r="N41" s="24">
        <v>1.5</v>
      </c>
      <c r="O41" s="16">
        <f t="shared" ref="O41:O42" si="11">ABS(N41*L41*1.05*1.0572*1.02)</f>
        <v>1.749343554</v>
      </c>
      <c r="P41" s="19">
        <f t="shared" si="2"/>
        <v>2.20002693381702</v>
      </c>
      <c r="Q41" s="28"/>
      <c r="S41" s="89"/>
    </row>
    <row r="42" spans="1:19" s="1" customFormat="1" ht="28.5" hidden="1" customHeight="1">
      <c r="A42" s="5"/>
      <c r="B42" s="2"/>
      <c r="C42" s="21"/>
      <c r="D42" s="2"/>
      <c r="E42" s="16"/>
      <c r="F42" s="16"/>
      <c r="G42" s="11"/>
      <c r="H42" s="16">
        <f t="shared" si="0"/>
        <v>0</v>
      </c>
      <c r="I42" s="16">
        <f t="shared" si="1"/>
        <v>0</v>
      </c>
      <c r="J42" s="23" t="s">
        <v>51</v>
      </c>
      <c r="K42" s="16" t="s">
        <v>43</v>
      </c>
      <c r="L42" s="16">
        <v>20</v>
      </c>
      <c r="M42" s="16">
        <f>ABS(L42*E40)</f>
        <v>160</v>
      </c>
      <c r="N42" s="24">
        <v>0.02</v>
      </c>
      <c r="O42" s="16">
        <f t="shared" si="11"/>
        <v>0.45290448000000005</v>
      </c>
      <c r="P42" s="19">
        <f t="shared" si="2"/>
        <v>0.56958626118240008</v>
      </c>
      <c r="Q42" s="28"/>
      <c r="S42" s="89"/>
    </row>
    <row r="43" spans="1:19" s="1" customFormat="1" ht="25.5">
      <c r="A43" s="5">
        <v>18</v>
      </c>
      <c r="B43" s="2" t="s">
        <v>41</v>
      </c>
      <c r="C43" s="21" t="s">
        <v>77</v>
      </c>
      <c r="D43" s="2" t="s">
        <v>24</v>
      </c>
      <c r="E43" s="24">
        <v>8</v>
      </c>
      <c r="F43" s="16">
        <v>1.5</v>
      </c>
      <c r="G43" s="16">
        <v>0.01</v>
      </c>
      <c r="H43" s="16">
        <f t="shared" si="0"/>
        <v>3.5380499999999997</v>
      </c>
      <c r="I43" s="16">
        <f t="shared" si="1"/>
        <v>3.1368699999999999E-2</v>
      </c>
      <c r="J43" s="23"/>
      <c r="K43" s="16"/>
      <c r="L43" s="16"/>
      <c r="M43" s="16"/>
      <c r="N43" s="16"/>
      <c r="O43" s="16">
        <f>ABS(O44+O45)</f>
        <v>1.5268542281999999</v>
      </c>
      <c r="P43" s="19">
        <f t="shared" si="2"/>
        <v>6.4092257226921667</v>
      </c>
      <c r="Q43" s="16">
        <f>ABS(P43*E43)</f>
        <v>51.273805781537334</v>
      </c>
      <c r="S43" s="89"/>
    </row>
    <row r="44" spans="1:19" s="1" customFormat="1" ht="39" hidden="1" customHeight="1">
      <c r="A44" s="5"/>
      <c r="B44" s="2"/>
      <c r="C44" s="21"/>
      <c r="D44" s="2"/>
      <c r="E44" s="16"/>
      <c r="F44" s="16"/>
      <c r="G44" s="16"/>
      <c r="H44" s="16">
        <f t="shared" si="0"/>
        <v>0</v>
      </c>
      <c r="I44" s="16">
        <f t="shared" si="1"/>
        <v>0</v>
      </c>
      <c r="J44" s="33" t="s">
        <v>39</v>
      </c>
      <c r="K44" s="16" t="s">
        <v>36</v>
      </c>
      <c r="L44" s="16">
        <v>0.63</v>
      </c>
      <c r="M44" s="16">
        <f>ABS(L44*E43)</f>
        <v>5.04</v>
      </c>
      <c r="N44" s="24">
        <v>1.8</v>
      </c>
      <c r="O44" s="16">
        <f>ABS(N44*L44*1.05*1.0572*1.02)</f>
        <v>1.2839842008</v>
      </c>
      <c r="P44" s="19">
        <f t="shared" si="2"/>
        <v>1.614777050452104</v>
      </c>
      <c r="Q44" s="16"/>
      <c r="S44" s="89"/>
    </row>
    <row r="45" spans="1:19" s="1" customFormat="1" ht="28.5" hidden="1" customHeight="1">
      <c r="A45" s="5"/>
      <c r="B45" s="2"/>
      <c r="C45" s="21"/>
      <c r="D45" s="2"/>
      <c r="E45" s="16"/>
      <c r="F45" s="16"/>
      <c r="G45" s="16"/>
      <c r="H45" s="16">
        <f t="shared" si="0"/>
        <v>0</v>
      </c>
      <c r="I45" s="16">
        <f t="shared" si="1"/>
        <v>0</v>
      </c>
      <c r="J45" s="23" t="s">
        <v>40</v>
      </c>
      <c r="K45" s="16" t="s">
        <v>36</v>
      </c>
      <c r="L45" s="16">
        <v>0.55000000000000004</v>
      </c>
      <c r="M45" s="16">
        <f>ABS(L45*E43)</f>
        <v>4.4000000000000004</v>
      </c>
      <c r="N45" s="24">
        <v>0.39</v>
      </c>
      <c r="O45" s="16">
        <f>ABS(N45*L45*1.05*1.0572*1.02)</f>
        <v>0.24287002740000002</v>
      </c>
      <c r="P45" s="19">
        <f t="shared" si="2"/>
        <v>0.30544063255906201</v>
      </c>
      <c r="Q45" s="16"/>
      <c r="S45" s="89"/>
    </row>
    <row r="46" spans="1:19" s="1" customFormat="1">
      <c r="A46" s="11">
        <v>19</v>
      </c>
      <c r="B46" s="2" t="s">
        <v>78</v>
      </c>
      <c r="C46" s="21" t="s">
        <v>80</v>
      </c>
      <c r="D46" s="2" t="s">
        <v>24</v>
      </c>
      <c r="E46" s="16">
        <v>4.5</v>
      </c>
      <c r="F46" s="16">
        <v>1</v>
      </c>
      <c r="G46" s="11">
        <v>3.7900000000000003E-2</v>
      </c>
      <c r="H46" s="16">
        <f t="shared" si="0"/>
        <v>2.3586999999999998</v>
      </c>
      <c r="I46" s="16">
        <f t="shared" si="1"/>
        <v>0.118887373</v>
      </c>
      <c r="J46" s="23"/>
      <c r="K46" s="16"/>
      <c r="L46" s="16"/>
      <c r="M46" s="16"/>
      <c r="N46" s="16"/>
      <c r="O46" s="16">
        <f>ABS(O48+O47)</f>
        <v>4.8959087514119997</v>
      </c>
      <c r="P46" s="19">
        <f t="shared" si="2"/>
        <v>9.2731299309442647</v>
      </c>
      <c r="Q46" s="16">
        <f>ABS(P46*E46)</f>
        <v>41.729084689249191</v>
      </c>
      <c r="S46" s="89"/>
    </row>
    <row r="47" spans="1:19" s="1" customFormat="1" ht="28.5" hidden="1" customHeight="1">
      <c r="A47" s="11"/>
      <c r="B47" s="2"/>
      <c r="C47" s="21"/>
      <c r="D47" s="2"/>
      <c r="E47" s="16"/>
      <c r="F47" s="16"/>
      <c r="G47" s="11"/>
      <c r="H47" s="16">
        <f t="shared" si="0"/>
        <v>0</v>
      </c>
      <c r="I47" s="16">
        <f t="shared" si="1"/>
        <v>0</v>
      </c>
      <c r="J47" s="23" t="s">
        <v>79</v>
      </c>
      <c r="K47" s="16" t="s">
        <v>2</v>
      </c>
      <c r="L47" s="16">
        <v>3.2500000000000001E-2</v>
      </c>
      <c r="M47" s="16">
        <f>ABS(L47*E46)</f>
        <v>0.14624999999999999</v>
      </c>
      <c r="N47" s="16">
        <v>133</v>
      </c>
      <c r="O47" s="16">
        <f t="shared" ref="O47:O48" si="12">ABS(N47*L47*1.05*1.0572*1.02)</f>
        <v>4.8941990369999999</v>
      </c>
      <c r="P47" s="19">
        <f t="shared" si="2"/>
        <v>6.1550915349023105</v>
      </c>
      <c r="Q47" s="16"/>
      <c r="S47" s="89"/>
    </row>
    <row r="48" spans="1:19" s="1" customFormat="1" ht="28.5" hidden="1" customHeight="1">
      <c r="A48" s="11"/>
      <c r="B48" s="2"/>
      <c r="C48" s="21"/>
      <c r="D48" s="2"/>
      <c r="E48" s="16"/>
      <c r="F48" s="16"/>
      <c r="G48" s="11"/>
      <c r="H48" s="16">
        <f t="shared" si="0"/>
        <v>0</v>
      </c>
      <c r="I48" s="16">
        <f t="shared" si="1"/>
        <v>0</v>
      </c>
      <c r="J48" s="23" t="s">
        <v>34</v>
      </c>
      <c r="K48" s="16" t="s">
        <v>21</v>
      </c>
      <c r="L48" s="25">
        <v>0.01</v>
      </c>
      <c r="M48" s="16">
        <f>ABS(L48*E46)</f>
        <v>4.4999999999999998E-2</v>
      </c>
      <c r="N48" s="24">
        <v>0.151</v>
      </c>
      <c r="O48" s="16">
        <f t="shared" si="12"/>
        <v>1.7097144119999999E-3</v>
      </c>
      <c r="P48" s="19">
        <f t="shared" si="2"/>
        <v>2.1501881359635602E-3</v>
      </c>
      <c r="Q48" s="16"/>
      <c r="S48" s="89"/>
    </row>
    <row r="49" spans="1:19" s="1" customFormat="1" ht="25.5">
      <c r="A49" s="5">
        <v>20</v>
      </c>
      <c r="B49" s="2" t="s">
        <v>41</v>
      </c>
      <c r="C49" s="21" t="s">
        <v>81</v>
      </c>
      <c r="D49" s="2" t="s">
        <v>24</v>
      </c>
      <c r="E49" s="24">
        <v>4.5</v>
      </c>
      <c r="F49" s="16">
        <v>1.5</v>
      </c>
      <c r="G49" s="16">
        <v>0.01</v>
      </c>
      <c r="H49" s="16">
        <f t="shared" si="0"/>
        <v>3.5380499999999997</v>
      </c>
      <c r="I49" s="16">
        <f t="shared" si="1"/>
        <v>3.1368699999999999E-2</v>
      </c>
      <c r="J49" s="23"/>
      <c r="K49" s="16"/>
      <c r="L49" s="16"/>
      <c r="M49" s="16"/>
      <c r="N49" s="16"/>
      <c r="O49" s="16">
        <f>ABS(O50+O51)</f>
        <v>1.5268542281999999</v>
      </c>
      <c r="P49" s="19">
        <f t="shared" si="2"/>
        <v>6.4092257226921667</v>
      </c>
      <c r="Q49" s="16">
        <f>ABS(P49*E49)</f>
        <v>28.841515752114752</v>
      </c>
      <c r="S49" s="89"/>
    </row>
    <row r="50" spans="1:19" s="1" customFormat="1" ht="39" hidden="1" customHeight="1">
      <c r="A50" s="5"/>
      <c r="B50" s="2"/>
      <c r="C50" s="21"/>
      <c r="D50" s="2"/>
      <c r="E50" s="16"/>
      <c r="F50" s="16"/>
      <c r="G50" s="16"/>
      <c r="H50" s="16">
        <f t="shared" si="0"/>
        <v>0</v>
      </c>
      <c r="I50" s="16">
        <f t="shared" si="1"/>
        <v>0</v>
      </c>
      <c r="J50" s="33" t="s">
        <v>39</v>
      </c>
      <c r="K50" s="16" t="s">
        <v>36</v>
      </c>
      <c r="L50" s="16">
        <v>0.63</v>
      </c>
      <c r="M50" s="16">
        <f>ABS(L50*E49)</f>
        <v>2.835</v>
      </c>
      <c r="N50" s="24">
        <v>1.8</v>
      </c>
      <c r="O50" s="16">
        <f>ABS(N50*L50*1.05*1.0572*1.02)</f>
        <v>1.2839842008</v>
      </c>
      <c r="P50" s="19">
        <f t="shared" si="2"/>
        <v>1.614777050452104</v>
      </c>
      <c r="Q50" s="16"/>
      <c r="S50" s="89"/>
    </row>
    <row r="51" spans="1:19" s="1" customFormat="1" ht="28.5" hidden="1" customHeight="1">
      <c r="A51" s="5"/>
      <c r="B51" s="2"/>
      <c r="C51" s="21"/>
      <c r="D51" s="2"/>
      <c r="E51" s="16"/>
      <c r="F51" s="16"/>
      <c r="G51" s="16"/>
      <c r="H51" s="16">
        <f t="shared" si="0"/>
        <v>0</v>
      </c>
      <c r="I51" s="16">
        <f t="shared" si="1"/>
        <v>0</v>
      </c>
      <c r="J51" s="23" t="s">
        <v>40</v>
      </c>
      <c r="K51" s="16" t="s">
        <v>36</v>
      </c>
      <c r="L51" s="16">
        <v>0.55000000000000004</v>
      </c>
      <c r="M51" s="16">
        <f>ABS(L51*E49)</f>
        <v>2.4750000000000001</v>
      </c>
      <c r="N51" s="24">
        <v>0.39</v>
      </c>
      <c r="O51" s="16">
        <f>ABS(N51*L51*1.05*1.0572*1.02)</f>
        <v>0.24287002740000002</v>
      </c>
      <c r="P51" s="19">
        <f t="shared" si="2"/>
        <v>0.30544063255906201</v>
      </c>
      <c r="Q51" s="16"/>
      <c r="S51" s="89"/>
    </row>
    <row r="52" spans="1:19" s="39" customFormat="1">
      <c r="A52" s="34">
        <v>21</v>
      </c>
      <c r="B52" s="12" t="s">
        <v>53</v>
      </c>
      <c r="C52" s="35" t="s">
        <v>83</v>
      </c>
      <c r="D52" s="34" t="s">
        <v>1</v>
      </c>
      <c r="E52" s="19">
        <v>17.2</v>
      </c>
      <c r="F52" s="19">
        <v>0</v>
      </c>
      <c r="G52" s="34">
        <v>0</v>
      </c>
      <c r="H52" s="16">
        <f t="shared" si="0"/>
        <v>0</v>
      </c>
      <c r="I52" s="16">
        <f t="shared" si="1"/>
        <v>0</v>
      </c>
      <c r="J52" s="36" t="s">
        <v>82</v>
      </c>
      <c r="K52" s="34" t="s">
        <v>1</v>
      </c>
      <c r="L52" s="19">
        <v>1</v>
      </c>
      <c r="M52" s="37">
        <f t="shared" ref="M52" si="13">SUM(L52*E52)</f>
        <v>17.2</v>
      </c>
      <c r="N52" s="19">
        <v>5</v>
      </c>
      <c r="O52" s="38">
        <f t="shared" ref="O52:O65" si="14">ABS(N52*L52*1.05*1.0572*1.02)</f>
        <v>5.6613059999999997</v>
      </c>
      <c r="P52" s="19">
        <f t="shared" si="2"/>
        <v>7.1198282647799997</v>
      </c>
      <c r="Q52" s="19">
        <f t="shared" ref="Q52:Q53" si="15">ABS(P52*E52)</f>
        <v>122.46104615421599</v>
      </c>
      <c r="S52" s="89"/>
    </row>
    <row r="53" spans="1:19" s="1" customFormat="1" ht="51">
      <c r="A53" s="11">
        <v>22</v>
      </c>
      <c r="B53" s="2" t="s">
        <v>96</v>
      </c>
      <c r="C53" s="21" t="s">
        <v>99</v>
      </c>
      <c r="D53" s="11" t="s">
        <v>24</v>
      </c>
      <c r="E53" s="16">
        <v>1.6</v>
      </c>
      <c r="F53" s="16">
        <v>0.55000000000000004</v>
      </c>
      <c r="G53" s="16">
        <v>0.35</v>
      </c>
      <c r="H53" s="16">
        <f t="shared" ref="H53" si="16">F53*2089.73/1000</f>
        <v>1.1493515000000003</v>
      </c>
      <c r="I53" s="16">
        <f t="shared" ref="I53" si="17">SUM(2963.84*G53/1000)</f>
        <v>1.037344</v>
      </c>
      <c r="J53" s="21"/>
      <c r="K53" s="2"/>
      <c r="L53" s="16"/>
      <c r="M53" s="16"/>
      <c r="N53" s="16"/>
      <c r="O53" s="16">
        <f>ABS(O56+O55+O54)</f>
        <v>168.38650000000001</v>
      </c>
      <c r="P53" s="19">
        <f t="shared" si="2"/>
        <v>214.51796785666505</v>
      </c>
      <c r="Q53" s="16">
        <f t="shared" si="15"/>
        <v>343.2287485706641</v>
      </c>
      <c r="S53" s="89"/>
    </row>
    <row r="54" spans="1:19" s="1" customFormat="1" ht="61.5" hidden="1" customHeight="1">
      <c r="A54" s="11"/>
      <c r="B54" s="2"/>
      <c r="C54" s="21"/>
      <c r="D54" s="11"/>
      <c r="E54" s="16"/>
      <c r="F54" s="16"/>
      <c r="G54" s="16"/>
      <c r="H54" s="16"/>
      <c r="I54" s="16"/>
      <c r="J54" s="21" t="s">
        <v>97</v>
      </c>
      <c r="K54" s="2" t="s">
        <v>24</v>
      </c>
      <c r="L54" s="16">
        <v>1</v>
      </c>
      <c r="M54" s="16">
        <f>ABS(L54*E53)</f>
        <v>1.6</v>
      </c>
      <c r="N54" s="16">
        <v>168</v>
      </c>
      <c r="O54" s="16">
        <f>ABS(N54*L54)</f>
        <v>168</v>
      </c>
      <c r="P54" s="19">
        <f t="shared" si="2"/>
        <v>211.28184000000002</v>
      </c>
      <c r="Q54" s="16"/>
      <c r="S54" s="89"/>
    </row>
    <row r="55" spans="1:19" s="1" customFormat="1" ht="40.5" hidden="1" customHeight="1">
      <c r="A55" s="11"/>
      <c r="B55" s="2"/>
      <c r="C55" s="21"/>
      <c r="D55" s="11"/>
      <c r="E55" s="16"/>
      <c r="F55" s="16"/>
      <c r="G55" s="16"/>
      <c r="H55" s="16"/>
      <c r="I55" s="16"/>
      <c r="J55" s="21" t="s">
        <v>57</v>
      </c>
      <c r="K55" s="2" t="s">
        <v>21</v>
      </c>
      <c r="L55" s="16">
        <v>8.0000000000000004E-4</v>
      </c>
      <c r="M55" s="16">
        <f>ABS(L55*E53)</f>
        <v>1.2800000000000001E-3</v>
      </c>
      <c r="N55" s="16">
        <v>116</v>
      </c>
      <c r="O55" s="16">
        <f>ABS(N55*L55)</f>
        <v>9.2800000000000007E-2</v>
      </c>
      <c r="P55" s="19">
        <f t="shared" si="2"/>
        <v>0.11670806400000003</v>
      </c>
      <c r="Q55" s="16"/>
      <c r="S55" s="89"/>
    </row>
    <row r="56" spans="1:19" s="1" customFormat="1" ht="40.5" hidden="1" customHeight="1">
      <c r="A56" s="11"/>
      <c r="B56" s="2"/>
      <c r="C56" s="21"/>
      <c r="D56" s="11"/>
      <c r="E56" s="16"/>
      <c r="F56" s="16"/>
      <c r="G56" s="16"/>
      <c r="H56" s="16"/>
      <c r="I56" s="16"/>
      <c r="J56" s="21" t="s">
        <v>98</v>
      </c>
      <c r="K56" s="2" t="s">
        <v>24</v>
      </c>
      <c r="L56" s="16">
        <v>0.89</v>
      </c>
      <c r="M56" s="16">
        <f>ABS(L56*E53)</f>
        <v>1.4240000000000002</v>
      </c>
      <c r="N56" s="16">
        <v>0.33</v>
      </c>
      <c r="O56" s="16">
        <f>ABS(N56*L56)</f>
        <v>0.29370000000000002</v>
      </c>
      <c r="P56" s="19">
        <f t="shared" si="2"/>
        <v>0.36936593100000004</v>
      </c>
      <c r="Q56" s="16"/>
      <c r="S56" s="89"/>
    </row>
    <row r="57" spans="1:19" s="1" customFormat="1" ht="25.5">
      <c r="A57" s="5">
        <v>23</v>
      </c>
      <c r="B57" s="2" t="s">
        <v>53</v>
      </c>
      <c r="C57" s="40" t="s">
        <v>84</v>
      </c>
      <c r="D57" s="11" t="s">
        <v>24</v>
      </c>
      <c r="E57" s="16">
        <v>14</v>
      </c>
      <c r="F57" s="16">
        <v>0</v>
      </c>
      <c r="G57" s="16">
        <v>0</v>
      </c>
      <c r="H57" s="16">
        <f t="shared" si="0"/>
        <v>0</v>
      </c>
      <c r="I57" s="16">
        <f t="shared" si="1"/>
        <v>0</v>
      </c>
      <c r="J57" s="21" t="s">
        <v>85</v>
      </c>
      <c r="K57" s="11" t="s">
        <v>24</v>
      </c>
      <c r="L57" s="16">
        <v>1</v>
      </c>
      <c r="M57" s="16">
        <f t="shared" ref="M57:M58" si="18">ABS(L57*E57)</f>
        <v>14</v>
      </c>
      <c r="N57" s="16">
        <v>15</v>
      </c>
      <c r="O57" s="38">
        <f t="shared" si="14"/>
        <v>16.983917999999999</v>
      </c>
      <c r="P57" s="19">
        <f t="shared" si="2"/>
        <v>21.359484794340002</v>
      </c>
      <c r="Q57" s="16">
        <f t="shared" ref="Q57:Q58" si="19">ABS(P57*E57)</f>
        <v>299.03278712076002</v>
      </c>
      <c r="S57" s="89"/>
    </row>
    <row r="58" spans="1:19" s="1" customFormat="1" ht="26.25" thickBot="1">
      <c r="A58" s="5">
        <v>24</v>
      </c>
      <c r="B58" s="2" t="s">
        <v>53</v>
      </c>
      <c r="C58" s="69" t="s">
        <v>86</v>
      </c>
      <c r="D58" s="11" t="s">
        <v>24</v>
      </c>
      <c r="E58" s="16">
        <v>2.15</v>
      </c>
      <c r="F58" s="16">
        <v>0</v>
      </c>
      <c r="G58" s="16">
        <v>0</v>
      </c>
      <c r="H58" s="16">
        <f t="shared" si="0"/>
        <v>0</v>
      </c>
      <c r="I58" s="16">
        <f t="shared" si="1"/>
        <v>0</v>
      </c>
      <c r="J58" s="21" t="s">
        <v>87</v>
      </c>
      <c r="K58" s="11" t="s">
        <v>24</v>
      </c>
      <c r="L58" s="16">
        <v>1</v>
      </c>
      <c r="M58" s="16">
        <f t="shared" si="18"/>
        <v>2.15</v>
      </c>
      <c r="N58" s="16">
        <v>23</v>
      </c>
      <c r="O58" s="38">
        <f t="shared" si="14"/>
        <v>26.042007599999998</v>
      </c>
      <c r="P58" s="19">
        <f t="shared" si="2"/>
        <v>32.751210017988001</v>
      </c>
      <c r="Q58" s="16">
        <f t="shared" si="19"/>
        <v>70.415101538674193</v>
      </c>
      <c r="S58" s="90"/>
    </row>
    <row r="59" spans="1:19" s="1" customFormat="1" ht="26.25" thickBot="1">
      <c r="A59" s="5"/>
      <c r="B59" s="61"/>
      <c r="C59" s="76" t="s">
        <v>88</v>
      </c>
      <c r="D59" s="62"/>
      <c r="E59" s="16"/>
      <c r="F59" s="16"/>
      <c r="G59" s="16"/>
      <c r="H59" s="16">
        <f t="shared" si="0"/>
        <v>0</v>
      </c>
      <c r="I59" s="16">
        <f t="shared" si="1"/>
        <v>0</v>
      </c>
      <c r="J59" s="21"/>
      <c r="K59" s="11"/>
      <c r="L59" s="16"/>
      <c r="M59" s="16"/>
      <c r="N59" s="16"/>
      <c r="O59" s="16"/>
      <c r="P59" s="16"/>
      <c r="Q59" s="16"/>
    </row>
    <row r="60" spans="1:19" s="1" customFormat="1">
      <c r="A60" s="5">
        <v>25</v>
      </c>
      <c r="B60" s="2" t="s">
        <v>53</v>
      </c>
      <c r="C60" s="70" t="s">
        <v>119</v>
      </c>
      <c r="D60" s="11" t="s">
        <v>24</v>
      </c>
      <c r="E60" s="16">
        <v>4.5</v>
      </c>
      <c r="F60" s="16">
        <v>0</v>
      </c>
      <c r="G60" s="16">
        <v>0</v>
      </c>
      <c r="H60" s="16">
        <f t="shared" si="0"/>
        <v>0</v>
      </c>
      <c r="I60" s="16">
        <f t="shared" si="1"/>
        <v>0</v>
      </c>
      <c r="J60" s="21" t="s">
        <v>89</v>
      </c>
      <c r="K60" s="11" t="s">
        <v>24</v>
      </c>
      <c r="L60" s="16">
        <v>1</v>
      </c>
      <c r="M60" s="16">
        <f t="shared" ref="M60:M63" si="20">ABS(L60*E60)</f>
        <v>4.5</v>
      </c>
      <c r="N60" s="18">
        <v>5.5</v>
      </c>
      <c r="O60" s="38">
        <f t="shared" si="14"/>
        <v>6.2274365999999999</v>
      </c>
      <c r="P60" s="19">
        <f t="shared" si="2"/>
        <v>7.8318110912580003</v>
      </c>
      <c r="Q60" s="16">
        <f t="shared" ref="Q60:Q63" si="21">ABS(P60*E60)</f>
        <v>35.243149910661003</v>
      </c>
      <c r="S60" s="94">
        <v>0.10122609087631665</v>
      </c>
    </row>
    <row r="61" spans="1:19" s="1" customFormat="1">
      <c r="A61" s="5">
        <v>26</v>
      </c>
      <c r="B61" s="2" t="s">
        <v>53</v>
      </c>
      <c r="C61" s="41" t="s">
        <v>122</v>
      </c>
      <c r="D61" s="11" t="s">
        <v>24</v>
      </c>
      <c r="E61" s="16">
        <v>0.58499999999999996</v>
      </c>
      <c r="F61" s="16">
        <v>0</v>
      </c>
      <c r="G61" s="16">
        <v>0</v>
      </c>
      <c r="H61" s="16">
        <f t="shared" si="0"/>
        <v>0</v>
      </c>
      <c r="I61" s="16">
        <f t="shared" si="1"/>
        <v>0</v>
      </c>
      <c r="J61" s="21" t="s">
        <v>100</v>
      </c>
      <c r="K61" s="11" t="s">
        <v>24</v>
      </c>
      <c r="L61" s="16">
        <v>1</v>
      </c>
      <c r="M61" s="16">
        <f t="shared" si="20"/>
        <v>0.58499999999999996</v>
      </c>
      <c r="N61" s="18">
        <v>3.5</v>
      </c>
      <c r="O61" s="38">
        <f t="shared" si="14"/>
        <v>3.9629141999999997</v>
      </c>
      <c r="P61" s="19">
        <f t="shared" si="2"/>
        <v>4.9838797853459997</v>
      </c>
      <c r="Q61" s="16">
        <f t="shared" si="21"/>
        <v>2.9155696744274096</v>
      </c>
      <c r="S61" s="95"/>
    </row>
    <row r="62" spans="1:19" s="1" customFormat="1">
      <c r="A62" s="5">
        <v>27</v>
      </c>
      <c r="B62" s="2" t="s">
        <v>53</v>
      </c>
      <c r="C62" s="41" t="s">
        <v>123</v>
      </c>
      <c r="D62" s="11" t="s">
        <v>24</v>
      </c>
      <c r="E62" s="16">
        <v>1</v>
      </c>
      <c r="F62" s="16">
        <v>0</v>
      </c>
      <c r="G62" s="16">
        <v>0</v>
      </c>
      <c r="H62" s="16">
        <f t="shared" si="0"/>
        <v>0</v>
      </c>
      <c r="I62" s="16">
        <f t="shared" si="1"/>
        <v>0</v>
      </c>
      <c r="J62" s="21" t="s">
        <v>89</v>
      </c>
      <c r="K62" s="11" t="s">
        <v>24</v>
      </c>
      <c r="L62" s="16">
        <v>1</v>
      </c>
      <c r="M62" s="16">
        <f t="shared" si="20"/>
        <v>1</v>
      </c>
      <c r="N62" s="18">
        <v>3.5</v>
      </c>
      <c r="O62" s="38">
        <f t="shared" si="14"/>
        <v>3.9629141999999997</v>
      </c>
      <c r="P62" s="19">
        <f t="shared" si="2"/>
        <v>4.9838797853459997</v>
      </c>
      <c r="Q62" s="16">
        <f t="shared" si="21"/>
        <v>4.9838797853459997</v>
      </c>
      <c r="S62" s="95"/>
    </row>
    <row r="63" spans="1:19" s="1" customFormat="1" ht="25.5">
      <c r="A63" s="5">
        <v>28</v>
      </c>
      <c r="B63" s="2" t="s">
        <v>53</v>
      </c>
      <c r="C63" s="40" t="s">
        <v>90</v>
      </c>
      <c r="D63" s="11" t="s">
        <v>43</v>
      </c>
      <c r="E63" s="16">
        <v>5</v>
      </c>
      <c r="F63" s="16">
        <v>0</v>
      </c>
      <c r="G63" s="16">
        <v>0</v>
      </c>
      <c r="H63" s="16">
        <f t="shared" si="0"/>
        <v>0</v>
      </c>
      <c r="I63" s="16">
        <f t="shared" si="1"/>
        <v>0</v>
      </c>
      <c r="J63" s="21" t="s">
        <v>91</v>
      </c>
      <c r="K63" s="11" t="s">
        <v>43</v>
      </c>
      <c r="L63" s="16">
        <v>1</v>
      </c>
      <c r="M63" s="16">
        <f t="shared" si="20"/>
        <v>5</v>
      </c>
      <c r="N63" s="16">
        <v>60</v>
      </c>
      <c r="O63" s="38">
        <f t="shared" si="14"/>
        <v>67.935671999999997</v>
      </c>
      <c r="P63" s="19">
        <f t="shared" si="2"/>
        <v>85.437939177360008</v>
      </c>
      <c r="Q63" s="16">
        <f t="shared" si="21"/>
        <v>427.18969588680005</v>
      </c>
      <c r="S63" s="95"/>
    </row>
    <row r="64" spans="1:19" s="1" customFormat="1">
      <c r="A64" s="5">
        <v>29</v>
      </c>
      <c r="B64" s="12" t="s">
        <v>53</v>
      </c>
      <c r="C64" s="21" t="s">
        <v>124</v>
      </c>
      <c r="D64" s="2" t="s">
        <v>1</v>
      </c>
      <c r="E64" s="16">
        <v>6.5</v>
      </c>
      <c r="F64" s="16">
        <v>0</v>
      </c>
      <c r="G64" s="16">
        <v>0</v>
      </c>
      <c r="H64" s="16">
        <f t="shared" si="0"/>
        <v>0</v>
      </c>
      <c r="I64" s="16">
        <f t="shared" si="1"/>
        <v>0</v>
      </c>
      <c r="J64" s="21" t="s">
        <v>92</v>
      </c>
      <c r="K64" s="2" t="s">
        <v>1</v>
      </c>
      <c r="L64" s="16">
        <v>1</v>
      </c>
      <c r="M64" s="16">
        <f>ABS(L64*E64)</f>
        <v>6.5</v>
      </c>
      <c r="N64" s="18">
        <v>1.2</v>
      </c>
      <c r="O64" s="16">
        <f t="shared" si="14"/>
        <v>1.3587134400000001</v>
      </c>
      <c r="P64" s="19">
        <f t="shared" si="2"/>
        <v>1.7087587835472002</v>
      </c>
      <c r="Q64" s="16">
        <f>ABS(P64*E64)</f>
        <v>11.106932093056802</v>
      </c>
      <c r="S64" s="95"/>
    </row>
    <row r="65" spans="1:19" s="1" customFormat="1" ht="26.25" thickBot="1">
      <c r="A65" s="5">
        <v>30</v>
      </c>
      <c r="B65" s="12" t="s">
        <v>53</v>
      </c>
      <c r="C65" s="63" t="s">
        <v>94</v>
      </c>
      <c r="D65" s="2" t="s">
        <v>1</v>
      </c>
      <c r="E65" s="16">
        <v>3.5</v>
      </c>
      <c r="F65" s="16">
        <v>0</v>
      </c>
      <c r="G65" s="16">
        <v>0</v>
      </c>
      <c r="H65" s="16">
        <f t="shared" si="0"/>
        <v>0</v>
      </c>
      <c r="I65" s="16">
        <f t="shared" si="1"/>
        <v>0</v>
      </c>
      <c r="J65" s="21" t="s">
        <v>93</v>
      </c>
      <c r="K65" s="2" t="s">
        <v>1</v>
      </c>
      <c r="L65" s="16">
        <v>1</v>
      </c>
      <c r="M65" s="16">
        <f>ABS(L65*E65)</f>
        <v>3.5</v>
      </c>
      <c r="N65" s="18">
        <v>1</v>
      </c>
      <c r="O65" s="16">
        <f t="shared" si="14"/>
        <v>1.1322612000000001</v>
      </c>
      <c r="P65" s="19">
        <f t="shared" si="2"/>
        <v>1.4239656529560001</v>
      </c>
      <c r="Q65" s="16">
        <f>ABS(P65*E65)</f>
        <v>4.9838797853460006</v>
      </c>
      <c r="S65" s="96"/>
    </row>
    <row r="66" spans="1:19" s="1" customFormat="1" ht="26.25" thickBot="1">
      <c r="A66" s="5"/>
      <c r="B66" s="61"/>
      <c r="C66" s="76" t="s">
        <v>95</v>
      </c>
      <c r="D66" s="62"/>
      <c r="E66" s="16"/>
      <c r="F66" s="16"/>
      <c r="G66" s="16"/>
      <c r="H66" s="16">
        <f t="shared" si="0"/>
        <v>0</v>
      </c>
      <c r="I66" s="16">
        <f t="shared" si="1"/>
        <v>0</v>
      </c>
      <c r="J66" s="21"/>
      <c r="K66" s="11"/>
      <c r="L66" s="16"/>
      <c r="M66" s="16"/>
      <c r="N66" s="16"/>
      <c r="O66" s="16"/>
      <c r="P66" s="16"/>
      <c r="Q66" s="16"/>
    </row>
    <row r="67" spans="1:19" s="1" customFormat="1" ht="38.25">
      <c r="A67" s="5">
        <v>31</v>
      </c>
      <c r="B67" s="2" t="s">
        <v>53</v>
      </c>
      <c r="C67" s="64" t="s">
        <v>102</v>
      </c>
      <c r="D67" s="11" t="s">
        <v>43</v>
      </c>
      <c r="E67" s="16">
        <v>1</v>
      </c>
      <c r="F67" s="16">
        <v>0</v>
      </c>
      <c r="G67" s="16">
        <v>0</v>
      </c>
      <c r="H67" s="16">
        <f t="shared" si="0"/>
        <v>0</v>
      </c>
      <c r="I67" s="16">
        <f t="shared" ref="I67" si="22">SUM(3136.87*G67/1000)</f>
        <v>0</v>
      </c>
      <c r="J67" s="21" t="s">
        <v>101</v>
      </c>
      <c r="K67" s="11" t="s">
        <v>43</v>
      </c>
      <c r="L67" s="16">
        <v>1</v>
      </c>
      <c r="M67" s="16">
        <f t="shared" ref="M67:M68" si="23">ABS(L67*E67)</f>
        <v>1</v>
      </c>
      <c r="N67" s="16">
        <v>150</v>
      </c>
      <c r="O67" s="38">
        <f t="shared" ref="O67:O72" si="24">ABS(N67*L67*1.05*1.0572*1.02)</f>
        <v>169.83918</v>
      </c>
      <c r="P67" s="19">
        <f t="shared" si="2"/>
        <v>213.59484794340003</v>
      </c>
      <c r="Q67" s="16">
        <f t="shared" ref="Q67:Q73" si="25">ABS(P67*E67)</f>
        <v>213.59484794340003</v>
      </c>
      <c r="S67" s="91">
        <v>0.17067913887655325</v>
      </c>
    </row>
    <row r="68" spans="1:19" s="1" customFormat="1" ht="25.5">
      <c r="A68" s="5">
        <v>32</v>
      </c>
      <c r="B68" s="2" t="s">
        <v>53</v>
      </c>
      <c r="C68" s="40" t="s">
        <v>90</v>
      </c>
      <c r="D68" s="11" t="s">
        <v>43</v>
      </c>
      <c r="E68" s="16">
        <v>4</v>
      </c>
      <c r="F68" s="16">
        <v>0</v>
      </c>
      <c r="G68" s="16">
        <v>0</v>
      </c>
      <c r="H68" s="16">
        <f t="shared" si="0"/>
        <v>0</v>
      </c>
      <c r="I68" s="16">
        <f t="shared" si="1"/>
        <v>0</v>
      </c>
      <c r="J68" s="21" t="s">
        <v>91</v>
      </c>
      <c r="K68" s="11" t="s">
        <v>43</v>
      </c>
      <c r="L68" s="16">
        <v>1</v>
      </c>
      <c r="M68" s="16">
        <f t="shared" si="23"/>
        <v>4</v>
      </c>
      <c r="N68" s="16">
        <v>60</v>
      </c>
      <c r="O68" s="38">
        <f t="shared" si="24"/>
        <v>67.935671999999997</v>
      </c>
      <c r="P68" s="19">
        <f t="shared" si="2"/>
        <v>85.437939177360008</v>
      </c>
      <c r="Q68" s="16">
        <f t="shared" si="25"/>
        <v>341.75175670944003</v>
      </c>
      <c r="S68" s="92"/>
    </row>
    <row r="69" spans="1:19" s="39" customFormat="1">
      <c r="A69" s="5">
        <v>33</v>
      </c>
      <c r="B69" s="42" t="s">
        <v>45</v>
      </c>
      <c r="C69" s="35" t="s">
        <v>104</v>
      </c>
      <c r="D69" s="34" t="s">
        <v>43</v>
      </c>
      <c r="E69" s="19">
        <v>6</v>
      </c>
      <c r="F69" s="34">
        <v>0.125</v>
      </c>
      <c r="G69" s="34">
        <v>2.0000000000000001E-4</v>
      </c>
      <c r="H69" s="19">
        <f>F69*2086.81/1000</f>
        <v>0.26085124999999998</v>
      </c>
      <c r="I69" s="19">
        <f t="shared" ref="I69:I70" si="26">SUM(2962.97*G69/1000)</f>
        <v>5.92594E-4</v>
      </c>
      <c r="J69" s="19" t="s">
        <v>46</v>
      </c>
      <c r="K69" s="19" t="s">
        <v>43</v>
      </c>
      <c r="L69" s="19">
        <v>1</v>
      </c>
      <c r="M69" s="37">
        <f t="shared" ref="M69:M72" si="27">SUM(L69*E69)</f>
        <v>6</v>
      </c>
      <c r="N69" s="19">
        <v>2.2000000000000002</v>
      </c>
      <c r="O69" s="38">
        <f t="shared" si="24"/>
        <v>2.4909746400000006</v>
      </c>
      <c r="P69" s="19">
        <f t="shared" si="2"/>
        <v>3.4615240580329214</v>
      </c>
      <c r="Q69" s="19">
        <f t="shared" si="25"/>
        <v>20.769144348197528</v>
      </c>
      <c r="S69" s="92"/>
    </row>
    <row r="70" spans="1:19" s="39" customFormat="1">
      <c r="A70" s="5">
        <v>34</v>
      </c>
      <c r="B70" s="42" t="s">
        <v>42</v>
      </c>
      <c r="C70" s="35" t="s">
        <v>105</v>
      </c>
      <c r="D70" s="34" t="s">
        <v>43</v>
      </c>
      <c r="E70" s="19">
        <v>4</v>
      </c>
      <c r="F70" s="34">
        <v>0.129</v>
      </c>
      <c r="G70" s="34">
        <v>4.0000000000000002E-4</v>
      </c>
      <c r="H70" s="19">
        <f t="shared" ref="H70:H73" si="28">F70*2086.81/1000</f>
        <v>0.26919849000000001</v>
      </c>
      <c r="I70" s="19">
        <f t="shared" si="26"/>
        <v>1.185188E-3</v>
      </c>
      <c r="J70" s="19" t="s">
        <v>44</v>
      </c>
      <c r="K70" s="19" t="s">
        <v>43</v>
      </c>
      <c r="L70" s="19">
        <v>1</v>
      </c>
      <c r="M70" s="37">
        <f t="shared" si="27"/>
        <v>4</v>
      </c>
      <c r="N70" s="19">
        <v>2.5</v>
      </c>
      <c r="O70" s="38">
        <f t="shared" si="24"/>
        <v>2.8306529999999999</v>
      </c>
      <c r="P70" s="19">
        <f t="shared" si="2"/>
        <v>3.8999567573531402</v>
      </c>
      <c r="Q70" s="19">
        <f t="shared" si="25"/>
        <v>15.599827029412561</v>
      </c>
      <c r="S70" s="92"/>
    </row>
    <row r="71" spans="1:19" s="49" customFormat="1" ht="38.25">
      <c r="A71" s="5">
        <v>35</v>
      </c>
      <c r="B71" s="43" t="s">
        <v>107</v>
      </c>
      <c r="C71" s="44" t="s">
        <v>108</v>
      </c>
      <c r="D71" s="45" t="s">
        <v>1</v>
      </c>
      <c r="E71" s="20">
        <v>60</v>
      </c>
      <c r="F71" s="46">
        <v>8.6199999999999999E-2</v>
      </c>
      <c r="G71" s="46">
        <v>4.7999999999999996E-3</v>
      </c>
      <c r="H71" s="47">
        <f t="shared" si="28"/>
        <v>0.17988302199999998</v>
      </c>
      <c r="I71" s="47">
        <f t="shared" ref="I71" si="29">SUM(2962.97*G71/1000)</f>
        <v>1.4222255999999997E-2</v>
      </c>
      <c r="J71" s="45" t="s">
        <v>106</v>
      </c>
      <c r="K71" s="45" t="s">
        <v>1</v>
      </c>
      <c r="L71" s="47">
        <v>1.02</v>
      </c>
      <c r="M71" s="48">
        <f t="shared" si="27"/>
        <v>61.2</v>
      </c>
      <c r="N71" s="47">
        <v>1.3</v>
      </c>
      <c r="O71" s="38">
        <f t="shared" si="24"/>
        <v>1.5013783512000001</v>
      </c>
      <c r="P71" s="19">
        <f t="shared" si="2"/>
        <v>2.1322910765907963</v>
      </c>
      <c r="Q71" s="47">
        <f t="shared" si="25"/>
        <v>127.93746459544778</v>
      </c>
      <c r="S71" s="92"/>
    </row>
    <row r="72" spans="1:19" s="39" customFormat="1">
      <c r="A72" s="5">
        <v>36</v>
      </c>
      <c r="B72" s="42" t="s">
        <v>47</v>
      </c>
      <c r="C72" s="35" t="s">
        <v>109</v>
      </c>
      <c r="D72" s="34" t="s">
        <v>43</v>
      </c>
      <c r="E72" s="19">
        <v>4</v>
      </c>
      <c r="F72" s="34">
        <v>0.86</v>
      </c>
      <c r="G72" s="34">
        <v>0.28999999999999998</v>
      </c>
      <c r="H72" s="19">
        <f t="shared" si="28"/>
        <v>1.7946565999999999</v>
      </c>
      <c r="I72" s="19">
        <f t="shared" ref="I72" si="30">SUM(2962.97*G72/1000)</f>
        <v>0.85926129999999989</v>
      </c>
      <c r="J72" s="34" t="s">
        <v>82</v>
      </c>
      <c r="K72" s="34" t="s">
        <v>43</v>
      </c>
      <c r="L72" s="19">
        <v>1</v>
      </c>
      <c r="M72" s="37">
        <f t="shared" si="27"/>
        <v>4</v>
      </c>
      <c r="N72" s="19">
        <v>7.56</v>
      </c>
      <c r="O72" s="38">
        <f t="shared" si="24"/>
        <v>8.5598946719999986</v>
      </c>
      <c r="P72" s="19">
        <f t="shared" si="2"/>
        <v>14.102827104924359</v>
      </c>
      <c r="Q72" s="19">
        <f t="shared" si="25"/>
        <v>56.411308419697434</v>
      </c>
      <c r="S72" s="92"/>
    </row>
    <row r="73" spans="1:19" s="39" customFormat="1" ht="26.25" thickBot="1">
      <c r="A73" s="5">
        <v>37</v>
      </c>
      <c r="B73" s="42" t="s">
        <v>110</v>
      </c>
      <c r="C73" s="67" t="s">
        <v>112</v>
      </c>
      <c r="D73" s="34" t="s">
        <v>43</v>
      </c>
      <c r="E73" s="19">
        <v>1</v>
      </c>
      <c r="F73" s="34">
        <v>2.02</v>
      </c>
      <c r="G73" s="34">
        <v>9.5000000000000001E-2</v>
      </c>
      <c r="H73" s="19">
        <f t="shared" si="28"/>
        <v>4.2153562000000004</v>
      </c>
      <c r="I73" s="19">
        <f t="shared" ref="I73" si="31">SUM(2962.97*G73/1000)</f>
        <v>0.28148214999999999</v>
      </c>
      <c r="J73" s="34" t="s">
        <v>111</v>
      </c>
      <c r="K73" s="34" t="s">
        <v>43</v>
      </c>
      <c r="L73" s="19">
        <v>1</v>
      </c>
      <c r="M73" s="37">
        <f>SUM(L73*E73)</f>
        <v>1</v>
      </c>
      <c r="N73" s="19">
        <v>27</v>
      </c>
      <c r="O73" s="38">
        <f>ABS(N73*L73*1.05*1.0572*1.02)</f>
        <v>30.571052399999999</v>
      </c>
      <c r="P73" s="19">
        <f t="shared" si="2"/>
        <v>44.102431443922505</v>
      </c>
      <c r="Q73" s="19">
        <f t="shared" si="25"/>
        <v>44.102431443922505</v>
      </c>
      <c r="S73" s="93"/>
    </row>
    <row r="74" spans="1:19" s="39" customFormat="1" ht="13.5" thickBot="1">
      <c r="A74" s="34"/>
      <c r="B74" s="65"/>
      <c r="C74" s="77" t="s">
        <v>116</v>
      </c>
      <c r="D74" s="66"/>
      <c r="E74" s="19"/>
      <c r="F74" s="34"/>
      <c r="G74" s="34"/>
      <c r="H74" s="19"/>
      <c r="I74" s="19"/>
      <c r="J74" s="34"/>
      <c r="K74" s="34"/>
      <c r="L74" s="19"/>
      <c r="M74" s="37"/>
      <c r="N74" s="19"/>
      <c r="O74" s="38"/>
      <c r="P74" s="19"/>
      <c r="Q74" s="19"/>
    </row>
    <row r="75" spans="1:19" s="51" customFormat="1">
      <c r="A75" s="50">
        <v>38</v>
      </c>
      <c r="B75" s="42" t="s">
        <v>113</v>
      </c>
      <c r="C75" s="68" t="s">
        <v>114</v>
      </c>
      <c r="D75" s="34" t="s">
        <v>1</v>
      </c>
      <c r="E75" s="19">
        <v>50</v>
      </c>
      <c r="F75" s="50">
        <v>6.2399999999999997E-2</v>
      </c>
      <c r="G75" s="50">
        <v>2.7000000000000001E-3</v>
      </c>
      <c r="H75" s="16">
        <f t="shared" ref="H75" si="32">F75*1956.82/1000</f>
        <v>0.122105568</v>
      </c>
      <c r="I75" s="16">
        <f t="shared" ref="I75" si="33">SUM(2624.02*G75/1000)</f>
        <v>7.0848539999999998E-3</v>
      </c>
      <c r="J75" s="36" t="s">
        <v>106</v>
      </c>
      <c r="K75" s="34" t="s">
        <v>1</v>
      </c>
      <c r="L75" s="19">
        <v>1.02</v>
      </c>
      <c r="M75" s="37">
        <f>ABS(L75*E75)</f>
        <v>51</v>
      </c>
      <c r="N75" s="19">
        <v>0.13</v>
      </c>
      <c r="O75" s="38">
        <f>ABS(N75*L75*1.05*1.0572*1.02)</f>
        <v>0.15013783511999998</v>
      </c>
      <c r="P75" s="19">
        <f t="shared" si="2"/>
        <v>0.35129159600182563</v>
      </c>
      <c r="Q75" s="19">
        <f>ABS(P75*E75)</f>
        <v>17.564579800091281</v>
      </c>
      <c r="S75" s="91">
        <v>1.6137794592640295E-2</v>
      </c>
    </row>
    <row r="76" spans="1:19" s="39" customFormat="1">
      <c r="A76" s="34">
        <v>39</v>
      </c>
      <c r="B76" s="42" t="s">
        <v>45</v>
      </c>
      <c r="C76" s="35" t="s">
        <v>118</v>
      </c>
      <c r="D76" s="34" t="s">
        <v>43</v>
      </c>
      <c r="E76" s="19">
        <v>4</v>
      </c>
      <c r="F76" s="34">
        <v>0.125</v>
      </c>
      <c r="G76" s="34">
        <v>2.0000000000000001E-4</v>
      </c>
      <c r="H76" s="19">
        <f t="shared" ref="H76" si="34">F76*2086.81/1000</f>
        <v>0.26085124999999998</v>
      </c>
      <c r="I76" s="19">
        <f t="shared" ref="I76" si="35">SUM(2962.97*G76/1000)</f>
        <v>5.92594E-4</v>
      </c>
      <c r="J76" s="19" t="s">
        <v>46</v>
      </c>
      <c r="K76" s="19" t="s">
        <v>43</v>
      </c>
      <c r="L76" s="19">
        <v>1</v>
      </c>
      <c r="M76" s="37">
        <f t="shared" ref="M76" si="36">SUM(L76*E76)</f>
        <v>4</v>
      </c>
      <c r="N76" s="19">
        <v>2.2999999999999998</v>
      </c>
      <c r="O76" s="38">
        <f t="shared" ref="O76:O78" si="37">ABS(N76*L76*1.05*1.0572*1.02)</f>
        <v>2.6042007599999999</v>
      </c>
      <c r="P76" s="19">
        <f t="shared" si="2"/>
        <v>3.6039206233285204</v>
      </c>
      <c r="Q76" s="19">
        <f t="shared" ref="Q76:Q78" si="38">ABS(P76*E76)</f>
        <v>14.415682493314081</v>
      </c>
      <c r="S76" s="92"/>
    </row>
    <row r="77" spans="1:19" s="1" customFormat="1">
      <c r="A77" s="5">
        <v>40</v>
      </c>
      <c r="B77" s="2" t="s">
        <v>53</v>
      </c>
      <c r="C77" s="40" t="s">
        <v>117</v>
      </c>
      <c r="D77" s="34" t="s">
        <v>43</v>
      </c>
      <c r="E77" s="16">
        <v>1</v>
      </c>
      <c r="F77" s="16">
        <v>0</v>
      </c>
      <c r="G77" s="16">
        <v>0</v>
      </c>
      <c r="H77" s="16">
        <f t="shared" ref="H77:H78" si="39">F77*2358.7/1000</f>
        <v>0</v>
      </c>
      <c r="I77" s="16">
        <f t="shared" ref="I77" si="40">SUM(3136.87*G77/1000)</f>
        <v>0</v>
      </c>
      <c r="J77" s="21" t="s">
        <v>115</v>
      </c>
      <c r="K77" s="11" t="s">
        <v>103</v>
      </c>
      <c r="L77" s="16">
        <v>1</v>
      </c>
      <c r="M77" s="16">
        <f t="shared" ref="M77:M78" si="41">ABS(L77*E77)</f>
        <v>1</v>
      </c>
      <c r="N77" s="16">
        <v>12</v>
      </c>
      <c r="O77" s="38">
        <f t="shared" si="37"/>
        <v>13.5871344</v>
      </c>
      <c r="P77" s="19">
        <f t="shared" ref="P77:P78" si="42">(H77+I77+O77)*1.133*1.11</f>
        <v>17.087587835472</v>
      </c>
      <c r="Q77" s="16">
        <f t="shared" si="38"/>
        <v>17.087587835472</v>
      </c>
      <c r="S77" s="92"/>
    </row>
    <row r="78" spans="1:19" s="1" customFormat="1" ht="13.5" thickBot="1">
      <c r="A78" s="5">
        <v>41</v>
      </c>
      <c r="B78" s="2" t="s">
        <v>53</v>
      </c>
      <c r="C78" s="40" t="s">
        <v>126</v>
      </c>
      <c r="D78" s="34" t="s">
        <v>43</v>
      </c>
      <c r="E78" s="16">
        <v>1</v>
      </c>
      <c r="F78" s="16">
        <v>0</v>
      </c>
      <c r="G78" s="16">
        <v>0</v>
      </c>
      <c r="H78" s="16">
        <f t="shared" si="39"/>
        <v>0</v>
      </c>
      <c r="I78" s="16">
        <f t="shared" ref="I78" si="43">SUM(3136.87*G78/1000)</f>
        <v>0</v>
      </c>
      <c r="J78" s="21" t="s">
        <v>115</v>
      </c>
      <c r="K78" s="11" t="s">
        <v>103</v>
      </c>
      <c r="L78" s="16">
        <v>1</v>
      </c>
      <c r="M78" s="16">
        <f t="shared" si="41"/>
        <v>1</v>
      </c>
      <c r="N78" s="16">
        <v>20</v>
      </c>
      <c r="O78" s="38">
        <f t="shared" si="37"/>
        <v>22.645223999999999</v>
      </c>
      <c r="P78" s="19">
        <f t="shared" si="42"/>
        <v>28.479313059119999</v>
      </c>
      <c r="Q78" s="16">
        <f t="shared" si="38"/>
        <v>28.479313059119999</v>
      </c>
      <c r="S78" s="93"/>
    </row>
    <row r="79" spans="1:19" s="58" customFormat="1">
      <c r="A79" s="5"/>
      <c r="B79" s="42"/>
      <c r="C79" s="52" t="s">
        <v>22</v>
      </c>
      <c r="D79" s="53"/>
      <c r="E79" s="54"/>
      <c r="F79" s="54"/>
      <c r="G79" s="54"/>
      <c r="H79" s="55"/>
      <c r="I79" s="55"/>
      <c r="J79" s="56"/>
      <c r="K79" s="57"/>
      <c r="L79" s="55"/>
      <c r="M79" s="55"/>
      <c r="N79" s="55"/>
      <c r="O79" s="55"/>
      <c r="P79" s="55"/>
      <c r="Q79" s="55">
        <f>SUM(Q9:Q78)</f>
        <v>4805.3135602161556</v>
      </c>
    </row>
    <row r="80" spans="1:19" s="58" customFormat="1" ht="24" customHeight="1">
      <c r="A80" s="5"/>
      <c r="B80" s="42"/>
      <c r="C80" s="78" t="s">
        <v>129</v>
      </c>
      <c r="D80" s="53"/>
      <c r="E80" s="54"/>
      <c r="F80" s="54"/>
      <c r="G80" s="54"/>
      <c r="H80" s="55"/>
      <c r="I80" s="55"/>
      <c r="J80" s="56"/>
      <c r="K80" s="57"/>
      <c r="L80" s="55"/>
      <c r="M80" s="55"/>
      <c r="N80" s="55"/>
      <c r="O80" s="55"/>
      <c r="P80" s="55"/>
      <c r="Q80" s="79">
        <f>SUM(Q79)</f>
        <v>4805.3135602161556</v>
      </c>
    </row>
    <row r="81" spans="1:17" s="1" customFormat="1">
      <c r="A81" s="11"/>
      <c r="B81" s="80"/>
      <c r="C81" s="86" t="s">
        <v>130</v>
      </c>
      <c r="D81" s="11"/>
      <c r="E81" s="16"/>
      <c r="F81" s="16"/>
      <c r="G81" s="16"/>
      <c r="H81" s="16"/>
      <c r="I81" s="16"/>
      <c r="J81" s="81"/>
      <c r="K81" s="81"/>
      <c r="L81" s="16"/>
      <c r="M81" s="81"/>
      <c r="N81" s="82"/>
      <c r="O81" s="81"/>
      <c r="P81" s="83"/>
      <c r="Q81" s="87">
        <f>Q80*20%</f>
        <v>961.06271204323116</v>
      </c>
    </row>
    <row r="82" spans="1:17">
      <c r="A82" s="84"/>
      <c r="B82" s="84"/>
      <c r="C82" s="78" t="s">
        <v>131</v>
      </c>
      <c r="D82" s="84"/>
      <c r="E82" s="84"/>
      <c r="F82" s="84"/>
      <c r="G82" s="84"/>
      <c r="H82" s="84"/>
      <c r="I82" s="84"/>
      <c r="J82" s="84"/>
      <c r="K82" s="84"/>
      <c r="L82" s="84"/>
      <c r="M82" s="84"/>
      <c r="N82" s="84"/>
      <c r="O82" s="84"/>
      <c r="P82" s="84"/>
      <c r="Q82" s="85">
        <f>Q80+Q81</f>
        <v>5766.3762722593865</v>
      </c>
    </row>
  </sheetData>
  <mergeCells count="17">
    <mergeCell ref="P5:Q5"/>
    <mergeCell ref="S9:S58"/>
    <mergeCell ref="S67:S73"/>
    <mergeCell ref="S60:S65"/>
    <mergeCell ref="S75:S78"/>
    <mergeCell ref="A1:Q1"/>
    <mergeCell ref="A2:Q2"/>
    <mergeCell ref="A3:Q3"/>
    <mergeCell ref="A4:Q4"/>
    <mergeCell ref="A5:A6"/>
    <mergeCell ref="B5:B6"/>
    <mergeCell ref="C5:C6"/>
    <mergeCell ref="D5:D6"/>
    <mergeCell ref="E5:E6"/>
    <mergeCell ref="F5:G5"/>
    <mergeCell ref="H5:I5"/>
    <mergeCell ref="J5:O5"/>
  </mergeCells>
  <printOptions horizontalCentered="1"/>
  <pageMargins left="0.118110236220472" right="0.118110236220472" top="0.39370078740157499" bottom="0.15748031496063" header="0.511811023622047" footer="0.511811023622047"/>
  <pageSetup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Havelvac_1.1</vt:lpstr>
    </vt:vector>
  </TitlesOfParts>
  <Company>OOO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Shushan</dc:creator>
  <cp:lastModifiedBy>Astghik.Virabyan</cp:lastModifiedBy>
  <cp:lastPrinted>2024-06-13T06:39:04Z</cp:lastPrinted>
  <dcterms:created xsi:type="dcterms:W3CDTF">2002-10-21T06:13:22Z</dcterms:created>
  <dcterms:modified xsi:type="dcterms:W3CDTF">2024-07-03T08:58:17Z</dcterms:modified>
</cp:coreProperties>
</file>