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4" sheetId="4" r:id="rId1"/>
  </sheets>
  <calcPr calcId="124519"/>
</workbook>
</file>

<file path=xl/calcChain.xml><?xml version="1.0" encoding="utf-8"?>
<calcChain xmlns="http://schemas.openxmlformats.org/spreadsheetml/2006/main">
  <c r="S61" i="4"/>
  <c r="O506"/>
  <c r="Q506" s="1"/>
  <c r="R506" s="1"/>
  <c r="J506"/>
  <c r="H506"/>
  <c r="F506" s="1"/>
  <c r="P506" s="1"/>
  <c r="O503"/>
  <c r="Q503" s="1"/>
  <c r="R503" s="1"/>
  <c r="E503"/>
  <c r="J497"/>
  <c r="H497"/>
  <c r="J494"/>
  <c r="H494"/>
  <c r="E494"/>
  <c r="E497" s="1"/>
  <c r="O490"/>
  <c r="Q490" s="1"/>
  <c r="R490" s="1"/>
  <c r="J490"/>
  <c r="H490"/>
  <c r="F490" s="1"/>
  <c r="P490" s="1"/>
  <c r="O487"/>
  <c r="Q487" s="1"/>
  <c r="R487" s="1"/>
  <c r="E487"/>
  <c r="J481"/>
  <c r="H481"/>
  <c r="J478"/>
  <c r="H478"/>
  <c r="F478" s="1"/>
  <c r="E478"/>
  <c r="E481" s="1"/>
  <c r="O474"/>
  <c r="Q474" s="1"/>
  <c r="R474" s="1"/>
  <c r="J474"/>
  <c r="H474"/>
  <c r="F474" s="1"/>
  <c r="P474" s="1"/>
  <c r="O471"/>
  <c r="Q471" s="1"/>
  <c r="R471" s="1"/>
  <c r="E471"/>
  <c r="J465"/>
  <c r="H465"/>
  <c r="J462"/>
  <c r="H462"/>
  <c r="F462" s="1"/>
  <c r="E462"/>
  <c r="E465" s="1"/>
  <c r="O458"/>
  <c r="Q458" s="1"/>
  <c r="R458" s="1"/>
  <c r="J458"/>
  <c r="H458"/>
  <c r="F458" s="1"/>
  <c r="P458" s="1"/>
  <c r="O455"/>
  <c r="Q455" s="1"/>
  <c r="R455" s="1"/>
  <c r="E455"/>
  <c r="J449"/>
  <c r="H449"/>
  <c r="F449" s="1"/>
  <c r="J446"/>
  <c r="E446"/>
  <c r="E449" s="1"/>
  <c r="O442"/>
  <c r="Q442" s="1"/>
  <c r="R442" s="1"/>
  <c r="J442"/>
  <c r="H442"/>
  <c r="F442" s="1"/>
  <c r="P442" s="1"/>
  <c r="O439"/>
  <c r="Q439" s="1"/>
  <c r="R439" s="1"/>
  <c r="E439"/>
  <c r="J433"/>
  <c r="H433"/>
  <c r="J430"/>
  <c r="H430"/>
  <c r="F430" s="1"/>
  <c r="E430"/>
  <c r="E433" s="1"/>
  <c r="O426"/>
  <c r="Q426" s="1"/>
  <c r="R426" s="1"/>
  <c r="J426"/>
  <c r="H426"/>
  <c r="O423"/>
  <c r="Q423" s="1"/>
  <c r="R423" s="1"/>
  <c r="E423"/>
  <c r="J417"/>
  <c r="H417"/>
  <c r="F417"/>
  <c r="J414"/>
  <c r="H414"/>
  <c r="F414" s="1"/>
  <c r="E414"/>
  <c r="E417" s="1"/>
  <c r="O410"/>
  <c r="Q410" s="1"/>
  <c r="R410" s="1"/>
  <c r="J410"/>
  <c r="H410"/>
  <c r="O407"/>
  <c r="Q407" s="1"/>
  <c r="R407" s="1"/>
  <c r="E407"/>
  <c r="J401"/>
  <c r="H401"/>
  <c r="J398"/>
  <c r="H398"/>
  <c r="E398"/>
  <c r="E401" s="1"/>
  <c r="O394"/>
  <c r="Q394" s="1"/>
  <c r="R394" s="1"/>
  <c r="J394"/>
  <c r="H394"/>
  <c r="O391"/>
  <c r="Q391" s="1"/>
  <c r="R391" s="1"/>
  <c r="E391"/>
  <c r="J385"/>
  <c r="H385"/>
  <c r="J382"/>
  <c r="H382"/>
  <c r="F382"/>
  <c r="E382"/>
  <c r="E385" s="1"/>
  <c r="O378"/>
  <c r="Q378" s="1"/>
  <c r="R378" s="1"/>
  <c r="J378"/>
  <c r="H378"/>
  <c r="O375"/>
  <c r="Q375" s="1"/>
  <c r="R375" s="1"/>
  <c r="E375"/>
  <c r="J369"/>
  <c r="H369"/>
  <c r="J366"/>
  <c r="H366"/>
  <c r="E366"/>
  <c r="E369" s="1"/>
  <c r="O362"/>
  <c r="Q362" s="1"/>
  <c r="R362" s="1"/>
  <c r="J362"/>
  <c r="H362"/>
  <c r="O359"/>
  <c r="Q359" s="1"/>
  <c r="R359" s="1"/>
  <c r="E359"/>
  <c r="J353"/>
  <c r="H353"/>
  <c r="F353"/>
  <c r="J350"/>
  <c r="H350"/>
  <c r="F350" s="1"/>
  <c r="E350"/>
  <c r="E353" s="1"/>
  <c r="O346"/>
  <c r="Q346" s="1"/>
  <c r="R346" s="1"/>
  <c r="J346"/>
  <c r="H346"/>
  <c r="O343"/>
  <c r="Q343" s="1"/>
  <c r="R343" s="1"/>
  <c r="E343"/>
  <c r="J337"/>
  <c r="H337"/>
  <c r="F337" s="1"/>
  <c r="J334"/>
  <c r="H334"/>
  <c r="F334" s="1"/>
  <c r="E334"/>
  <c r="E337" s="1"/>
  <c r="O330"/>
  <c r="Q330" s="1"/>
  <c r="R330" s="1"/>
  <c r="J330"/>
  <c r="H330"/>
  <c r="O327"/>
  <c r="Q327" s="1"/>
  <c r="R327" s="1"/>
  <c r="E327"/>
  <c r="J321"/>
  <c r="H321"/>
  <c r="F321"/>
  <c r="J318"/>
  <c r="H318"/>
  <c r="F318" s="1"/>
  <c r="E318"/>
  <c r="E321" s="1"/>
  <c r="J310"/>
  <c r="H310"/>
  <c r="O285"/>
  <c r="Q285" s="1"/>
  <c r="R285" s="1"/>
  <c r="J285"/>
  <c r="H285"/>
  <c r="F285" s="1"/>
  <c r="P285" s="1"/>
  <c r="O282"/>
  <c r="Q282" s="1"/>
  <c r="R282" s="1"/>
  <c r="E282"/>
  <c r="J276"/>
  <c r="H276"/>
  <c r="F276" s="1"/>
  <c r="J273"/>
  <c r="H273"/>
  <c r="E273"/>
  <c r="E276" s="1"/>
  <c r="O269"/>
  <c r="Q269" s="1"/>
  <c r="R269" s="1"/>
  <c r="J269"/>
  <c r="H269"/>
  <c r="O266"/>
  <c r="Q266" s="1"/>
  <c r="R266" s="1"/>
  <c r="E266"/>
  <c r="J260"/>
  <c r="H260"/>
  <c r="F260"/>
  <c r="J257"/>
  <c r="H257"/>
  <c r="F257" s="1"/>
  <c r="E257"/>
  <c r="E260" s="1"/>
  <c r="O253"/>
  <c r="Q253" s="1"/>
  <c r="R253" s="1"/>
  <c r="J253"/>
  <c r="H253"/>
  <c r="F253" s="1"/>
  <c r="P253" s="1"/>
  <c r="O250"/>
  <c r="Q250" s="1"/>
  <c r="R250" s="1"/>
  <c r="E250"/>
  <c r="J244"/>
  <c r="H244"/>
  <c r="J241"/>
  <c r="H241"/>
  <c r="E241"/>
  <c r="E244" s="1"/>
  <c r="O237"/>
  <c r="Q237" s="1"/>
  <c r="R237" s="1"/>
  <c r="J237"/>
  <c r="H237"/>
  <c r="O234"/>
  <c r="Q234" s="1"/>
  <c r="R234" s="1"/>
  <c r="E234"/>
  <c r="J228"/>
  <c r="H228"/>
  <c r="F228"/>
  <c r="J225"/>
  <c r="H225"/>
  <c r="F225" s="1"/>
  <c r="E225"/>
  <c r="E228" s="1"/>
  <c r="O221"/>
  <c r="Q221" s="1"/>
  <c r="R221" s="1"/>
  <c r="J221"/>
  <c r="H221"/>
  <c r="F221" s="1"/>
  <c r="P221" s="1"/>
  <c r="O218"/>
  <c r="Q218" s="1"/>
  <c r="R218" s="1"/>
  <c r="E218"/>
  <c r="J212"/>
  <c r="H212"/>
  <c r="F212" s="1"/>
  <c r="J209"/>
  <c r="H209"/>
  <c r="E209"/>
  <c r="E212" s="1"/>
  <c r="O205"/>
  <c r="Q205" s="1"/>
  <c r="R205" s="1"/>
  <c r="J205"/>
  <c r="H205"/>
  <c r="O202"/>
  <c r="Q202" s="1"/>
  <c r="R202" s="1"/>
  <c r="E202"/>
  <c r="J196"/>
  <c r="H196"/>
  <c r="F196"/>
  <c r="J193"/>
  <c r="H193"/>
  <c r="F193" s="1"/>
  <c r="E193"/>
  <c r="E196" s="1"/>
  <c r="O189"/>
  <c r="Q189" s="1"/>
  <c r="R189" s="1"/>
  <c r="J189"/>
  <c r="H189"/>
  <c r="F189" s="1"/>
  <c r="P189" s="1"/>
  <c r="O186"/>
  <c r="Q186" s="1"/>
  <c r="R186" s="1"/>
  <c r="E186"/>
  <c r="J180"/>
  <c r="H180"/>
  <c r="F180" s="1"/>
  <c r="J177"/>
  <c r="H177"/>
  <c r="E177"/>
  <c r="E180" s="1"/>
  <c r="O173"/>
  <c r="Q173" s="1"/>
  <c r="R173" s="1"/>
  <c r="J173"/>
  <c r="H173"/>
  <c r="O170"/>
  <c r="Q170" s="1"/>
  <c r="R170" s="1"/>
  <c r="E170"/>
  <c r="J164"/>
  <c r="H164"/>
  <c r="J161"/>
  <c r="H161"/>
  <c r="E161"/>
  <c r="E164" s="1"/>
  <c r="O157"/>
  <c r="Q157" s="1"/>
  <c r="R157" s="1"/>
  <c r="J157"/>
  <c r="H157"/>
  <c r="O154"/>
  <c r="Q154" s="1"/>
  <c r="R154" s="1"/>
  <c r="E154"/>
  <c r="J148"/>
  <c r="H148"/>
  <c r="F148"/>
  <c r="J145"/>
  <c r="H145"/>
  <c r="F145" s="1"/>
  <c r="E145"/>
  <c r="E148" s="1"/>
  <c r="O141"/>
  <c r="Q141" s="1"/>
  <c r="R141" s="1"/>
  <c r="J141"/>
  <c r="H141"/>
  <c r="F141" s="1"/>
  <c r="P141" s="1"/>
  <c r="O138"/>
  <c r="Q138" s="1"/>
  <c r="R138" s="1"/>
  <c r="E138"/>
  <c r="J132"/>
  <c r="H132"/>
  <c r="F132" s="1"/>
  <c r="J129"/>
  <c r="H129"/>
  <c r="E129"/>
  <c r="E132" s="1"/>
  <c r="O125"/>
  <c r="Q125" s="1"/>
  <c r="R125" s="1"/>
  <c r="J125"/>
  <c r="H125"/>
  <c r="O122"/>
  <c r="Q122" s="1"/>
  <c r="R122" s="1"/>
  <c r="E122"/>
  <c r="J116"/>
  <c r="H116"/>
  <c r="F116"/>
  <c r="J113"/>
  <c r="H113"/>
  <c r="F113" s="1"/>
  <c r="E113"/>
  <c r="E116" s="1"/>
  <c r="O109"/>
  <c r="Q109" s="1"/>
  <c r="R109" s="1"/>
  <c r="J109"/>
  <c r="H109"/>
  <c r="O106"/>
  <c r="Q106" s="1"/>
  <c r="R106" s="1"/>
  <c r="E106"/>
  <c r="J100"/>
  <c r="H100"/>
  <c r="J97"/>
  <c r="H97"/>
  <c r="E97"/>
  <c r="E100" s="1"/>
  <c r="O93"/>
  <c r="Q93" s="1"/>
  <c r="R93" s="1"/>
  <c r="J93"/>
  <c r="H93"/>
  <c r="O90"/>
  <c r="Q90" s="1"/>
  <c r="R90" s="1"/>
  <c r="E90"/>
  <c r="J84"/>
  <c r="H84"/>
  <c r="F84"/>
  <c r="J81"/>
  <c r="H81"/>
  <c r="F81" s="1"/>
  <c r="E81"/>
  <c r="E84" s="1"/>
  <c r="O77"/>
  <c r="Q77" s="1"/>
  <c r="R77" s="1"/>
  <c r="J77"/>
  <c r="H77"/>
  <c r="F77" s="1"/>
  <c r="P77" s="1"/>
  <c r="O74"/>
  <c r="Q74" s="1"/>
  <c r="R74" s="1"/>
  <c r="E74"/>
  <c r="J68"/>
  <c r="H68"/>
  <c r="J65"/>
  <c r="H65"/>
  <c r="E65"/>
  <c r="E68" s="1"/>
  <c r="O61"/>
  <c r="Q61" s="1"/>
  <c r="R61" s="1"/>
  <c r="J61"/>
  <c r="H61"/>
  <c r="O58"/>
  <c r="Q58" s="1"/>
  <c r="R58" s="1"/>
  <c r="E58"/>
  <c r="J52"/>
  <c r="H52"/>
  <c r="F52"/>
  <c r="J49"/>
  <c r="H49"/>
  <c r="F49" s="1"/>
  <c r="E49"/>
  <c r="O45"/>
  <c r="Q45" s="1"/>
  <c r="R45" s="1"/>
  <c r="J45"/>
  <c r="H45"/>
  <c r="F45" s="1"/>
  <c r="P45" s="1"/>
  <c r="O42"/>
  <c r="Q42" s="1"/>
  <c r="R42" s="1"/>
  <c r="E42"/>
  <c r="J36"/>
  <c r="H36"/>
  <c r="F36" s="1"/>
  <c r="J33"/>
  <c r="H33"/>
  <c r="E33"/>
  <c r="O29"/>
  <c r="Q29" s="1"/>
  <c r="R29" s="1"/>
  <c r="J29"/>
  <c r="H29"/>
  <c r="F29" s="1"/>
  <c r="P29" s="1"/>
  <c r="O26"/>
  <c r="Q26" s="1"/>
  <c r="R26" s="1"/>
  <c r="E26"/>
  <c r="H20"/>
  <c r="F20" s="1"/>
  <c r="H17"/>
  <c r="E17"/>
  <c r="E20" s="1"/>
  <c r="E23" s="1"/>
  <c r="J10"/>
  <c r="J58" s="1"/>
  <c r="F58" s="1"/>
  <c r="H10"/>
  <c r="F433" l="1"/>
  <c r="F244"/>
  <c r="F398"/>
  <c r="F481"/>
  <c r="F494"/>
  <c r="F100"/>
  <c r="F401"/>
  <c r="F68"/>
  <c r="F369"/>
  <c r="F497"/>
  <c r="F65"/>
  <c r="F93"/>
  <c r="P93" s="1"/>
  <c r="F97"/>
  <c r="F129"/>
  <c r="F157"/>
  <c r="P157" s="1"/>
  <c r="F161"/>
  <c r="F164"/>
  <c r="F173"/>
  <c r="P173" s="1"/>
  <c r="F177"/>
  <c r="F205"/>
  <c r="P205" s="1"/>
  <c r="F209"/>
  <c r="F237"/>
  <c r="P237" s="1"/>
  <c r="F241"/>
  <c r="F269"/>
  <c r="P269" s="1"/>
  <c r="F273"/>
  <c r="F362"/>
  <c r="P362" s="1"/>
  <c r="F366"/>
  <c r="F385"/>
  <c r="F465"/>
  <c r="F33"/>
  <c r="F61"/>
  <c r="P61" s="1"/>
  <c r="F109"/>
  <c r="P109" s="1"/>
  <c r="J324"/>
  <c r="F324" s="1"/>
  <c r="J327"/>
  <c r="F330"/>
  <c r="P330" s="1"/>
  <c r="J340"/>
  <c r="F340" s="1"/>
  <c r="J343"/>
  <c r="F346"/>
  <c r="P346" s="1"/>
  <c r="J420"/>
  <c r="F420" s="1"/>
  <c r="J423"/>
  <c r="F426"/>
  <c r="P426" s="1"/>
  <c r="J436"/>
  <c r="F436" s="1"/>
  <c r="J439"/>
  <c r="F439" s="1"/>
  <c r="J452"/>
  <c r="F452" s="1"/>
  <c r="J455"/>
  <c r="F455" s="1"/>
  <c r="J484"/>
  <c r="F484" s="1"/>
  <c r="J487"/>
  <c r="P33"/>
  <c r="F125"/>
  <c r="P125" s="1"/>
  <c r="F327"/>
  <c r="P327" s="1"/>
  <c r="F343"/>
  <c r="P343" s="1"/>
  <c r="J356"/>
  <c r="F356" s="1"/>
  <c r="J359"/>
  <c r="F359" s="1"/>
  <c r="P359" s="1"/>
  <c r="J372"/>
  <c r="F372" s="1"/>
  <c r="J375"/>
  <c r="F378"/>
  <c r="P378" s="1"/>
  <c r="J388"/>
  <c r="F388" s="1"/>
  <c r="J391"/>
  <c r="F391" s="1"/>
  <c r="P391" s="1"/>
  <c r="F394"/>
  <c r="P394" s="1"/>
  <c r="J404"/>
  <c r="F404" s="1"/>
  <c r="J407"/>
  <c r="F407" s="1"/>
  <c r="P407" s="1"/>
  <c r="F410"/>
  <c r="P410" s="1"/>
  <c r="F423"/>
  <c r="P423" s="1"/>
  <c r="P455"/>
  <c r="J468"/>
  <c r="F468" s="1"/>
  <c r="J471"/>
  <c r="F471" s="1"/>
  <c r="J500"/>
  <c r="F500" s="1"/>
  <c r="J503"/>
  <c r="F503" s="1"/>
  <c r="P337"/>
  <c r="E340"/>
  <c r="P340" s="1"/>
  <c r="P353"/>
  <c r="E356"/>
  <c r="P356" s="1"/>
  <c r="P433"/>
  <c r="E436"/>
  <c r="P436" s="1"/>
  <c r="P449"/>
  <c r="E452"/>
  <c r="P452" s="1"/>
  <c r="P465"/>
  <c r="E468"/>
  <c r="P468" s="1"/>
  <c r="P497"/>
  <c r="E500"/>
  <c r="P500" s="1"/>
  <c r="F375"/>
  <c r="P439"/>
  <c r="P321"/>
  <c r="E324"/>
  <c r="P324" s="1"/>
  <c r="U329" s="1"/>
  <c r="P369"/>
  <c r="E372"/>
  <c r="P372" s="1"/>
  <c r="P385"/>
  <c r="E388"/>
  <c r="P388" s="1"/>
  <c r="U392" s="1"/>
  <c r="P401"/>
  <c r="E404"/>
  <c r="P404" s="1"/>
  <c r="P417"/>
  <c r="E420"/>
  <c r="P420" s="1"/>
  <c r="P481"/>
  <c r="E484"/>
  <c r="P484" s="1"/>
  <c r="P375"/>
  <c r="P471"/>
  <c r="F487"/>
  <c r="P487" s="1"/>
  <c r="P503"/>
  <c r="P318"/>
  <c r="P334"/>
  <c r="P350"/>
  <c r="P366"/>
  <c r="P382"/>
  <c r="P398"/>
  <c r="P414"/>
  <c r="P430"/>
  <c r="P462"/>
  <c r="P478"/>
  <c r="U487" s="1"/>
  <c r="P494"/>
  <c r="P84"/>
  <c r="E87"/>
  <c r="P116"/>
  <c r="E119"/>
  <c r="P148"/>
  <c r="E151"/>
  <c r="P180"/>
  <c r="E183"/>
  <c r="P212"/>
  <c r="E215"/>
  <c r="P244"/>
  <c r="E247"/>
  <c r="P276"/>
  <c r="E279"/>
  <c r="P68"/>
  <c r="E71"/>
  <c r="P100"/>
  <c r="E103"/>
  <c r="P132"/>
  <c r="E135"/>
  <c r="P164"/>
  <c r="E167"/>
  <c r="P196"/>
  <c r="E199"/>
  <c r="P228"/>
  <c r="E231"/>
  <c r="P260"/>
  <c r="E263"/>
  <c r="P49"/>
  <c r="P58"/>
  <c r="P20"/>
  <c r="E36"/>
  <c r="E52"/>
  <c r="P65"/>
  <c r="J71"/>
  <c r="F71" s="1"/>
  <c r="J74"/>
  <c r="F74" s="1"/>
  <c r="P74" s="1"/>
  <c r="P81"/>
  <c r="J87"/>
  <c r="F87" s="1"/>
  <c r="J90"/>
  <c r="F90" s="1"/>
  <c r="P90" s="1"/>
  <c r="P97"/>
  <c r="J103"/>
  <c r="F103" s="1"/>
  <c r="J106"/>
  <c r="F106" s="1"/>
  <c r="P106" s="1"/>
  <c r="P113"/>
  <c r="J119"/>
  <c r="F119" s="1"/>
  <c r="J122"/>
  <c r="F122" s="1"/>
  <c r="P122" s="1"/>
  <c r="P129"/>
  <c r="J135"/>
  <c r="F135" s="1"/>
  <c r="J138"/>
  <c r="F138" s="1"/>
  <c r="P138" s="1"/>
  <c r="P145"/>
  <c r="J151"/>
  <c r="F151" s="1"/>
  <c r="J154"/>
  <c r="F154" s="1"/>
  <c r="P154" s="1"/>
  <c r="P161"/>
  <c r="J167"/>
  <c r="F167" s="1"/>
  <c r="J170"/>
  <c r="F170" s="1"/>
  <c r="P170" s="1"/>
  <c r="P177"/>
  <c r="J183"/>
  <c r="F183" s="1"/>
  <c r="J186"/>
  <c r="F186" s="1"/>
  <c r="P186" s="1"/>
  <c r="P193"/>
  <c r="J199"/>
  <c r="F199" s="1"/>
  <c r="J202"/>
  <c r="F202" s="1"/>
  <c r="P202" s="1"/>
  <c r="P209"/>
  <c r="J215"/>
  <c r="F215" s="1"/>
  <c r="J218"/>
  <c r="F218" s="1"/>
  <c r="P218" s="1"/>
  <c r="P225"/>
  <c r="J231"/>
  <c r="F231" s="1"/>
  <c r="J234"/>
  <c r="F234" s="1"/>
  <c r="P234" s="1"/>
  <c r="P241"/>
  <c r="J247"/>
  <c r="F247" s="1"/>
  <c r="J250"/>
  <c r="F250" s="1"/>
  <c r="P250" s="1"/>
  <c r="P257"/>
  <c r="J263"/>
  <c r="F263" s="1"/>
  <c r="J266"/>
  <c r="F266" s="1"/>
  <c r="P266" s="1"/>
  <c r="P273"/>
  <c r="J279"/>
  <c r="F279" s="1"/>
  <c r="J282"/>
  <c r="F282" s="1"/>
  <c r="P282" s="1"/>
  <c r="J17"/>
  <c r="F17" s="1"/>
  <c r="P17" s="1"/>
  <c r="J23"/>
  <c r="F23" s="1"/>
  <c r="P23" s="1"/>
  <c r="J26"/>
  <c r="F26" s="1"/>
  <c r="P26" s="1"/>
  <c r="J39"/>
  <c r="F39" s="1"/>
  <c r="J42"/>
  <c r="F42" s="1"/>
  <c r="P42" s="1"/>
  <c r="J55"/>
  <c r="F55" s="1"/>
  <c r="U24" l="1"/>
  <c r="U472"/>
  <c r="U406"/>
  <c r="U373"/>
  <c r="U359"/>
  <c r="U341"/>
  <c r="H446"/>
  <c r="F446" s="1"/>
  <c r="P446" s="1"/>
  <c r="U455" s="1"/>
  <c r="U440"/>
  <c r="U423"/>
  <c r="U503"/>
  <c r="P511"/>
  <c r="E55"/>
  <c r="P55" s="1"/>
  <c r="P52"/>
  <c r="U58" s="1"/>
  <c r="E39"/>
  <c r="P39" s="1"/>
  <c r="P36"/>
  <c r="P263"/>
  <c r="U269" s="1"/>
  <c r="P231"/>
  <c r="U233" s="1"/>
  <c r="P199"/>
  <c r="U202" s="1"/>
  <c r="P167"/>
  <c r="U170" s="1"/>
  <c r="P135"/>
  <c r="U139" s="1"/>
  <c r="P103"/>
  <c r="U107" s="1"/>
  <c r="P71"/>
  <c r="U77" s="1"/>
  <c r="P279"/>
  <c r="U283" s="1"/>
  <c r="P247"/>
  <c r="U249" s="1"/>
  <c r="P215"/>
  <c r="U217" s="1"/>
  <c r="P183"/>
  <c r="U187" s="1"/>
  <c r="P151"/>
  <c r="U155" s="1"/>
  <c r="P119"/>
  <c r="U122" s="1"/>
  <c r="P87"/>
  <c r="U89" s="1"/>
  <c r="U40" l="1"/>
  <c r="U509" s="1"/>
  <c r="P289"/>
  <c r="P291" s="1"/>
  <c r="P293" s="1"/>
  <c r="P513"/>
  <c r="P515" s="1"/>
  <c r="P517" l="1"/>
  <c r="P519" s="1"/>
  <c r="P295"/>
  <c r="P297" s="1"/>
  <c r="F8" s="1"/>
  <c r="P521" l="1"/>
  <c r="P523" s="1"/>
  <c r="F308"/>
  <c r="P299"/>
  <c r="P301" s="1"/>
</calcChain>
</file>

<file path=xl/sharedStrings.xml><?xml version="1.0" encoding="utf-8"?>
<sst xmlns="http://schemas.openxmlformats.org/spreadsheetml/2006/main" count="740" uniqueCount="96">
  <si>
    <t>Ìñ³·ñÇ ³Ýí³ÝáõÙÁ</t>
  </si>
  <si>
    <t xml:space="preserve"> ԿՈՏԱՅՔԻ Ø²ð¼Æ ԵՂՎԱՐԴ Ð²Ø²ÚÜøÆ öàÔàòÜºðÆ öàê²ÚÆÜ Üàðà¶àôØ</t>
  </si>
  <si>
    <t>Ü³Ë³Ñ³ßÇí N1 ÞÇÝ³ñ³ñ³Ï³Ý ³ßË³ï³ÝùÝ»ñ</t>
  </si>
  <si>
    <t>ÆÝ¹»ùë³íáñáõÙÁ</t>
  </si>
  <si>
    <t>³ßË³ï³í³ñÓÇÝ</t>
  </si>
  <si>
    <t>ÞÇÝ³ñ³ñ³Ï³Ý ³ßË³ï³ÝùÝ»ñÇ ³ñÅ»ùÁ -</t>
  </si>
  <si>
    <t>Ñ³½. ¹ñ.</t>
  </si>
  <si>
    <t>Ù»ù. »õ ë³ñù. ß³Ñ³·áñÍÙ³ÝÁ</t>
  </si>
  <si>
    <t>îñ³Ýëåáñï³ÛÇÝ Í³Ëë»ñÇ ·áñÍ³ÏÇóÁ</t>
  </si>
  <si>
    <t>Ü³Ë³Ñ³ßÇí 1-2</t>
  </si>
  <si>
    <t>NN</t>
  </si>
  <si>
    <t>ÐÇÙÝ³íáñáõÙÁ</t>
  </si>
  <si>
    <t>²ßË³ï³ÝùÝ»ñÇ ³Ýí³ÝáõÙÁ</t>
  </si>
  <si>
    <t>â³÷Ù³Ý ÙÇ³íáñÁ</t>
  </si>
  <si>
    <t>Ì³í³ÉÁ</t>
  </si>
  <si>
    <t>1 ÙÇ³íáñÇ ÁÝ¹Ñ³Ýáõñ ³ñÅ»ùÁ /Ñ³½. ¹ñ./</t>
  </si>
  <si>
    <t>²Û¹ ÃíáõÙ`</t>
  </si>
  <si>
    <t>ÀÝ¹Ñ³Ýáõñ ³ñÅ»ùÁ</t>
  </si>
  <si>
    <t>ÜÛáõÃ»ñÇ ³ñÅ»ùÁ</t>
  </si>
  <si>
    <t>x1.02x1.05x</t>
  </si>
  <si>
    <t>²ßË³ï³í³ñÓÁ</t>
  </si>
  <si>
    <t>Ø»ù»Ý³-Ù»Ë. ß³Ñ³·áñÍáõÙÁ</t>
  </si>
  <si>
    <t>ÜÛáõÃ»ñÇ Í³ËëÁ »õ ³ñÅ»ùÁ 1 ÙÇ³íáñÇ Ñ³Ù³ñ</t>
  </si>
  <si>
    <t>Áëï ÝáñÙ»ñÇ</t>
  </si>
  <si>
    <t>·áñÍáÕ ·Ý»ñáí</t>
  </si>
  <si>
    <t>³Ýí³ÝáõÙÁ</t>
  </si>
  <si>
    <t>ã³÷Ù³Ý
 ÙÇ³íáñÁ</t>
  </si>
  <si>
    <t>ø³Ý³ÏÁ</t>
  </si>
  <si>
    <t>³ñÅ»ùÁ</t>
  </si>
  <si>
    <t>ÁÝ¹Ñ³Ýáõñ ³ñß»ùÁ</t>
  </si>
  <si>
    <t>Ñ³½. ¹ñ³Ù</t>
  </si>
  <si>
    <r>
      <rPr>
        <b/>
        <sz val="8"/>
        <color rgb="FFFF0000"/>
        <rFont val="Arial Armenian"/>
        <family val="2"/>
      </rPr>
      <t>Երևանյան</t>
    </r>
    <r>
      <rPr>
        <b/>
        <sz val="8"/>
        <rFont val="Arial Armenian"/>
        <family val="2"/>
      </rPr>
      <t xml:space="preserve"> փողոց</t>
    </r>
  </si>
  <si>
    <t xml:space="preserve">E27-33
9-4
</t>
  </si>
  <si>
    <t>Ասֆալտբետոնե ծածկույթի քանդում հիմնատակով</t>
  </si>
  <si>
    <r>
      <t>100մ</t>
    </r>
    <r>
      <rPr>
        <vertAlign val="superscript"/>
        <sz val="8"/>
        <rFont val="Arial LatArm"/>
        <family val="2"/>
      </rPr>
      <t>3</t>
    </r>
  </si>
  <si>
    <t>E23-226</t>
  </si>
  <si>
    <t>ø³Ý¹í³Í ßÇÝ³ñ³ñ³Ï³Ý ³ÕµÇ Ó»éùáí µ³ñÓáõÙ ³íïáÇÝùÝ³Ã³÷Ç íñ³</t>
  </si>
  <si>
    <t>տ</t>
  </si>
  <si>
    <t>E310-15</t>
  </si>
  <si>
    <t>î»Õ³÷áËáõÃÛáõÝ ÙÇÝã¨ 5 ÏÙ</t>
  </si>
  <si>
    <t xml:space="preserve">E27-251        </t>
  </si>
  <si>
    <t>²ëý³Éï³å³ëï³éÇ ï³Ï, ÑÇÙÝ³ï³ÏÇ  íñ³ µÇïáõÙÇ ï³ñ³ÍáõÙ</t>
  </si>
  <si>
    <t>ï</t>
  </si>
  <si>
    <t>µÇïáõÙ</t>
  </si>
  <si>
    <t>E16-4</t>
  </si>
  <si>
    <t xml:space="preserve">ØÇÝã¨ 5 Ù2 Ù³Ï»ñ»ëáí ¨ 5ëÙ Ñ³ëïáõÃÛ³Ùµ Ù³Ýñ³Ñ³ïÇÏ ³ëý³Éï³µ»ïáÝ» ÷áë³ÛÇÝ Ýáñá·áõÙ </t>
  </si>
  <si>
    <r>
      <t>Ù</t>
    </r>
    <r>
      <rPr>
        <vertAlign val="superscript"/>
        <sz val="8"/>
        <rFont val="Arial Armenian"/>
        <family val="2"/>
      </rPr>
      <t>2</t>
    </r>
    <r>
      <rPr>
        <sz val="10"/>
        <rFont val="Arial"/>
        <family val="2"/>
        <charset val="204"/>
      </rPr>
      <t/>
    </r>
  </si>
  <si>
    <t>³/µ Ù³Ýñ³Ñ³ï.</t>
  </si>
  <si>
    <t>բիտում</t>
  </si>
  <si>
    <t>կգ</t>
  </si>
  <si>
    <r>
      <rPr>
        <b/>
        <sz val="8"/>
        <color rgb="FFFF0000"/>
        <rFont val="Arial Armenian"/>
        <family val="2"/>
      </rPr>
      <t>Գ.Նժդեհի</t>
    </r>
    <r>
      <rPr>
        <b/>
        <sz val="8"/>
        <rFont val="Arial Armenian"/>
        <family val="2"/>
      </rPr>
      <t xml:space="preserve"> փողոց</t>
    </r>
  </si>
  <si>
    <r>
      <rPr>
        <b/>
        <sz val="8"/>
        <color rgb="FFFF0000"/>
        <rFont val="Arial Armenian"/>
        <family val="2"/>
      </rPr>
      <t>Սաֆարյան</t>
    </r>
    <r>
      <rPr>
        <b/>
        <sz val="8"/>
        <rFont val="Arial Armenian"/>
        <family val="2"/>
      </rPr>
      <t xml:space="preserve"> փողոց</t>
    </r>
  </si>
  <si>
    <t>Ղազարյան փողոց</t>
  </si>
  <si>
    <t>Թումանյան փողոց</t>
  </si>
  <si>
    <t>Նալբանդյան փողոց</t>
  </si>
  <si>
    <t>Աբովյան փողոց</t>
  </si>
  <si>
    <t>Օղակաձև հատված</t>
  </si>
  <si>
    <t>Գագարինի փողոց</t>
  </si>
  <si>
    <t>Կնունյանց փողոց</t>
  </si>
  <si>
    <t>Շիրակի փողոց</t>
  </si>
  <si>
    <t>Անտառտնտեսություն</t>
  </si>
  <si>
    <t>Գայի փողոց</t>
  </si>
  <si>
    <t>Հովհաննիսյան փողոց</t>
  </si>
  <si>
    <t>Նար Դոսի փողոց</t>
  </si>
  <si>
    <t>Թարգմանչաց  փողոց</t>
  </si>
  <si>
    <t>Պ.Սևակի փողոց</t>
  </si>
  <si>
    <t>ÀÝ¹³Ù»ÝÁ /Ñ³½. ¹ñ./</t>
  </si>
  <si>
    <t>ì»ñ³¹Çñ Í³Ëë»ñ 13.3%</t>
  </si>
  <si>
    <t>Þ³ÑáõÛÃ 11%</t>
  </si>
  <si>
    <t>ԱԱՀ 20%</t>
  </si>
  <si>
    <t>Ամբողջը /Ñ³½. ¹ñ./</t>
  </si>
  <si>
    <t xml:space="preserve"> ԿՈՏԱՅՔԻ Ø²ð¼Æ ԵՂՎԱՐԴ-ԶՈՎՈՒՆԻ Ð²Ø²ÚÜøÆ öàÔàòÜºðÆ öàê²ÚÆÜ Üàðà¶àôØ</t>
  </si>
  <si>
    <r>
      <rPr>
        <b/>
        <sz val="8"/>
        <color rgb="FFFF0000"/>
        <rFont val="Arial Armenian"/>
        <family val="2"/>
      </rPr>
      <t>4-րդ</t>
    </r>
    <r>
      <rPr>
        <b/>
        <sz val="8"/>
        <rFont val="Arial Armenian"/>
        <family val="2"/>
      </rPr>
      <t xml:space="preserve"> փողոց</t>
    </r>
  </si>
  <si>
    <t xml:space="preserve">ØÇÝã¨ 5 Ù2 Ù³Ï»ñ»ëáí ¨ 4.5ëÙ Ñ³ëïáõÃÛ³Ùµ Ù³Ýñ³Ñ³ïÇÏ ³ëý³Éï³µ»ïáÝ» ÷áë³ÛÇÝ Ýáñá·áõÙ </t>
  </si>
  <si>
    <r>
      <rPr>
        <b/>
        <sz val="8"/>
        <color rgb="FFFF0000"/>
        <rFont val="Arial Armenian"/>
        <family val="2"/>
      </rPr>
      <t>5-րդ</t>
    </r>
    <r>
      <rPr>
        <b/>
        <sz val="8"/>
        <rFont val="Arial Armenian"/>
        <family val="2"/>
      </rPr>
      <t xml:space="preserve"> փողոց</t>
    </r>
  </si>
  <si>
    <r>
      <rPr>
        <b/>
        <sz val="8"/>
        <color rgb="FFFF0000"/>
        <rFont val="Arial Armenian"/>
        <family val="2"/>
      </rPr>
      <t>6-րդ</t>
    </r>
    <r>
      <rPr>
        <b/>
        <sz val="8"/>
        <rFont val="Arial Armenian"/>
        <family val="2"/>
      </rPr>
      <t xml:space="preserve"> փողոց</t>
    </r>
  </si>
  <si>
    <t>8-րդ փողոց</t>
  </si>
  <si>
    <t>9-րդ փողոց</t>
  </si>
  <si>
    <t>10-րդ փողոց</t>
  </si>
  <si>
    <t>11-րդ փողոց</t>
  </si>
  <si>
    <t>11/1 փողոց</t>
  </si>
  <si>
    <t>38-րդ փողոց</t>
  </si>
  <si>
    <t>39-րդ փողոց</t>
  </si>
  <si>
    <t>40-րդ փողոց</t>
  </si>
  <si>
    <t>18-րդ փողոց</t>
  </si>
  <si>
    <t>ԾԱՎԱԼԱԹԵՐԹ-ՆԱԽԱՀԱՇԻՎ</t>
  </si>
  <si>
    <t xml:space="preserve">         գ. Զովունի</t>
  </si>
  <si>
    <t>Ընդամենը</t>
  </si>
  <si>
    <t>Ընդամենը/ հազար դրամ/</t>
  </si>
  <si>
    <t>Վերադիր ծախսեր 13.3%</t>
  </si>
  <si>
    <t>Շահույթ 11%</t>
  </si>
  <si>
    <t>Փոքր ծավալի համար 1.5%</t>
  </si>
  <si>
    <t>Աղբի տեղափոխում 0.15%</t>
  </si>
  <si>
    <t>Չնախատեսված ծախս 3%</t>
  </si>
  <si>
    <t>Պատվիրատու</t>
  </si>
  <si>
    <t>Կապալառու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</si>
</sst>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21">
    <font>
      <sz val="11"/>
      <color theme="1"/>
      <name val="Calibri"/>
      <family val="2"/>
      <charset val="204"/>
      <scheme val="minor"/>
    </font>
    <font>
      <sz val="10"/>
      <name val="Arial Armenian"/>
      <family val="2"/>
    </font>
    <font>
      <sz val="9"/>
      <color rgb="FFFF0000"/>
      <name val="Arial Armenian"/>
      <family val="2"/>
    </font>
    <font>
      <b/>
      <sz val="11"/>
      <name val="Arial Armenian"/>
      <family val="2"/>
    </font>
    <font>
      <b/>
      <sz val="10.5"/>
      <name val="Arial Armenian"/>
      <family val="2"/>
    </font>
    <font>
      <sz val="10.5"/>
      <name val="Arial Armenian"/>
      <family val="2"/>
    </font>
    <font>
      <u/>
      <sz val="8"/>
      <name val="Arial Armenian"/>
      <family val="2"/>
    </font>
    <font>
      <u/>
      <sz val="10"/>
      <name val="Arial Armenian"/>
      <family val="2"/>
    </font>
    <font>
      <b/>
      <sz val="10"/>
      <name val="Arial Armenian"/>
      <family val="2"/>
    </font>
    <font>
      <sz val="10"/>
      <color theme="0"/>
      <name val="Arial Armenian"/>
      <family val="2"/>
    </font>
    <font>
      <sz val="8"/>
      <name val="Arial Armenian"/>
      <family val="2"/>
    </font>
    <font>
      <b/>
      <sz val="8"/>
      <name val="Arial Armenian"/>
      <family val="2"/>
    </font>
    <font>
      <b/>
      <sz val="8"/>
      <color rgb="FFFF0000"/>
      <name val="Arial Armenian"/>
      <family val="2"/>
    </font>
    <font>
      <sz val="8"/>
      <name val="Arial LatArm"/>
      <family val="2"/>
    </font>
    <font>
      <sz val="11"/>
      <color theme="1"/>
      <name val="Calibri"/>
      <family val="2"/>
      <scheme val="minor"/>
    </font>
    <font>
      <vertAlign val="superscript"/>
      <sz val="8"/>
      <name val="Arial LatArm"/>
      <family val="2"/>
    </font>
    <font>
      <sz val="10"/>
      <name val="Arial LatArm"/>
      <family val="2"/>
    </font>
    <font>
      <vertAlign val="superscript"/>
      <sz val="8"/>
      <name val="Arial Armenian"/>
      <family val="2"/>
    </font>
    <font>
      <sz val="10"/>
      <name val="Arial"/>
      <family val="2"/>
      <charset val="204"/>
    </font>
    <font>
      <sz val="10"/>
      <color indexed="8"/>
      <name val="Arial Armenian"/>
      <family val="2"/>
    </font>
    <font>
      <sz val="14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4" fillId="0" borderId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9" fillId="0" borderId="0" xfId="0" applyFont="1"/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justify"/>
    </xf>
    <xf numFmtId="0" fontId="10" fillId="0" borderId="1" xfId="0" applyFont="1" applyBorder="1" applyAlignment="1">
      <alignment vertical="center" wrapText="1"/>
    </xf>
    <xf numFmtId="0" fontId="1" fillId="0" borderId="0" xfId="0" applyFont="1" applyBorder="1"/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vertical="center" wrapText="1"/>
    </xf>
    <xf numFmtId="0" fontId="16" fillId="2" borderId="0" xfId="0" applyFont="1" applyFill="1"/>
    <xf numFmtId="0" fontId="10" fillId="0" borderId="1" xfId="0" applyFont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164" fontId="13" fillId="2" borderId="1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1" fillId="2" borderId="0" xfId="0" applyFont="1" applyFill="1"/>
    <xf numFmtId="166" fontId="10" fillId="0" borderId="0" xfId="0" applyNumberFormat="1" applyFont="1"/>
    <xf numFmtId="1" fontId="10" fillId="0" borderId="0" xfId="0" applyNumberFormat="1" applyFont="1"/>
    <xf numFmtId="0" fontId="10" fillId="0" borderId="0" xfId="0" applyFont="1"/>
    <xf numFmtId="0" fontId="19" fillId="0" borderId="0" xfId="0" applyNumberFormat="1" applyFont="1" applyFill="1" applyBorder="1" applyAlignment="1" applyProtection="1"/>
    <xf numFmtId="0" fontId="10" fillId="0" borderId="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0" fillId="0" borderId="1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10" fillId="2" borderId="0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13" fillId="2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right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right" vertical="center" textRotation="90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left"/>
    </xf>
    <xf numFmtId="2" fontId="10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 vertical="center"/>
    </xf>
    <xf numFmtId="2" fontId="13" fillId="2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right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right" vertical="center"/>
    </xf>
    <xf numFmtId="2" fontId="13" fillId="2" borderId="1" xfId="0" applyNumberFormat="1" applyFont="1" applyFill="1" applyBorder="1" applyAlignment="1">
      <alignment horizontal="right" vertical="center"/>
    </xf>
    <xf numFmtId="0" fontId="10" fillId="0" borderId="10" xfId="1" applyFont="1" applyFill="1" applyBorder="1" applyAlignment="1">
      <alignment horizontal="left" vertical="center" wrapText="1"/>
    </xf>
    <xf numFmtId="0" fontId="10" fillId="0" borderId="9" xfId="1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165" fontId="13" fillId="2" borderId="1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10" fillId="0" borderId="1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right"/>
    </xf>
    <xf numFmtId="166" fontId="10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right"/>
    </xf>
    <xf numFmtId="2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2" fontId="1" fillId="0" borderId="0" xfId="0" applyNumberFormat="1" applyFont="1"/>
    <xf numFmtId="0" fontId="10" fillId="0" borderId="0" xfId="0" applyFont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2" fontId="13" fillId="2" borderId="0" xfId="0" applyNumberFormat="1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 wrapText="1"/>
    </xf>
    <xf numFmtId="2" fontId="10" fillId="2" borderId="0" xfId="0" applyNumberFormat="1" applyFont="1" applyFill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" fillId="0" borderId="0" xfId="0" applyNumberFormat="1" applyFont="1" applyBorder="1"/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392</xdr:row>
      <xdr:rowOff>0</xdr:rowOff>
    </xdr:from>
    <xdr:to>
      <xdr:col>10</xdr:col>
      <xdr:colOff>38100</xdr:colOff>
      <xdr:row>392</xdr:row>
      <xdr:rowOff>0</xdr:rowOff>
    </xdr:to>
    <xdr:sp macro="" textlink="">
      <xdr:nvSpPr>
        <xdr:cNvPr id="2" name="Line 1743"/>
        <xdr:cNvSpPr>
          <a:spLocks noChangeShapeType="1"/>
        </xdr:cNvSpPr>
      </xdr:nvSpPr>
      <xdr:spPr bwMode="auto">
        <a:xfrm>
          <a:off x="5200650" y="64827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392</xdr:row>
      <xdr:rowOff>0</xdr:rowOff>
    </xdr:from>
    <xdr:to>
      <xdr:col>10</xdr:col>
      <xdr:colOff>38100</xdr:colOff>
      <xdr:row>392</xdr:row>
      <xdr:rowOff>0</xdr:rowOff>
    </xdr:to>
    <xdr:sp macro="" textlink="">
      <xdr:nvSpPr>
        <xdr:cNvPr id="3" name="Line 1744"/>
        <xdr:cNvSpPr>
          <a:spLocks noChangeShapeType="1"/>
        </xdr:cNvSpPr>
      </xdr:nvSpPr>
      <xdr:spPr bwMode="auto">
        <a:xfrm>
          <a:off x="5200650" y="64827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392</xdr:row>
      <xdr:rowOff>0</xdr:rowOff>
    </xdr:from>
    <xdr:to>
      <xdr:col>10</xdr:col>
      <xdr:colOff>38100</xdr:colOff>
      <xdr:row>392</xdr:row>
      <xdr:rowOff>0</xdr:rowOff>
    </xdr:to>
    <xdr:sp macro="" textlink="">
      <xdr:nvSpPr>
        <xdr:cNvPr id="4" name="Line 1745"/>
        <xdr:cNvSpPr>
          <a:spLocks noChangeShapeType="1"/>
        </xdr:cNvSpPr>
      </xdr:nvSpPr>
      <xdr:spPr bwMode="auto">
        <a:xfrm>
          <a:off x="5200650" y="64827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392</xdr:row>
      <xdr:rowOff>0</xdr:rowOff>
    </xdr:from>
    <xdr:to>
      <xdr:col>10</xdr:col>
      <xdr:colOff>38100</xdr:colOff>
      <xdr:row>392</xdr:row>
      <xdr:rowOff>0</xdr:rowOff>
    </xdr:to>
    <xdr:sp macro="" textlink="">
      <xdr:nvSpPr>
        <xdr:cNvPr id="5" name="Line 1746"/>
        <xdr:cNvSpPr>
          <a:spLocks noChangeShapeType="1"/>
        </xdr:cNvSpPr>
      </xdr:nvSpPr>
      <xdr:spPr bwMode="auto">
        <a:xfrm>
          <a:off x="5200650" y="64827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392</xdr:row>
      <xdr:rowOff>0</xdr:rowOff>
    </xdr:from>
    <xdr:to>
      <xdr:col>10</xdr:col>
      <xdr:colOff>38100</xdr:colOff>
      <xdr:row>392</xdr:row>
      <xdr:rowOff>0</xdr:rowOff>
    </xdr:to>
    <xdr:sp macro="" textlink="">
      <xdr:nvSpPr>
        <xdr:cNvPr id="6" name="Line 1747"/>
        <xdr:cNvSpPr>
          <a:spLocks noChangeShapeType="1"/>
        </xdr:cNvSpPr>
      </xdr:nvSpPr>
      <xdr:spPr bwMode="auto">
        <a:xfrm>
          <a:off x="5200650" y="64827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392</xdr:row>
      <xdr:rowOff>0</xdr:rowOff>
    </xdr:from>
    <xdr:to>
      <xdr:col>10</xdr:col>
      <xdr:colOff>38100</xdr:colOff>
      <xdr:row>392</xdr:row>
      <xdr:rowOff>0</xdr:rowOff>
    </xdr:to>
    <xdr:sp macro="" textlink="">
      <xdr:nvSpPr>
        <xdr:cNvPr id="7" name="Line 1748"/>
        <xdr:cNvSpPr>
          <a:spLocks noChangeShapeType="1"/>
        </xdr:cNvSpPr>
      </xdr:nvSpPr>
      <xdr:spPr bwMode="auto">
        <a:xfrm>
          <a:off x="5200650" y="64827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392</xdr:row>
      <xdr:rowOff>0</xdr:rowOff>
    </xdr:from>
    <xdr:to>
      <xdr:col>10</xdr:col>
      <xdr:colOff>38100</xdr:colOff>
      <xdr:row>392</xdr:row>
      <xdr:rowOff>0</xdr:rowOff>
    </xdr:to>
    <xdr:sp macro="" textlink="">
      <xdr:nvSpPr>
        <xdr:cNvPr id="8" name="Line 1749"/>
        <xdr:cNvSpPr>
          <a:spLocks noChangeShapeType="1"/>
        </xdr:cNvSpPr>
      </xdr:nvSpPr>
      <xdr:spPr bwMode="auto">
        <a:xfrm>
          <a:off x="5200650" y="64827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392</xdr:row>
      <xdr:rowOff>0</xdr:rowOff>
    </xdr:from>
    <xdr:to>
      <xdr:col>10</xdr:col>
      <xdr:colOff>38100</xdr:colOff>
      <xdr:row>392</xdr:row>
      <xdr:rowOff>0</xdr:rowOff>
    </xdr:to>
    <xdr:sp macro="" textlink="">
      <xdr:nvSpPr>
        <xdr:cNvPr id="9" name="Line 1750"/>
        <xdr:cNvSpPr>
          <a:spLocks noChangeShapeType="1"/>
        </xdr:cNvSpPr>
      </xdr:nvSpPr>
      <xdr:spPr bwMode="auto">
        <a:xfrm>
          <a:off x="5200650" y="64827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392</xdr:row>
      <xdr:rowOff>0</xdr:rowOff>
    </xdr:from>
    <xdr:to>
      <xdr:col>10</xdr:col>
      <xdr:colOff>38100</xdr:colOff>
      <xdr:row>392</xdr:row>
      <xdr:rowOff>0</xdr:rowOff>
    </xdr:to>
    <xdr:sp macro="" textlink="">
      <xdr:nvSpPr>
        <xdr:cNvPr id="10" name="Line 1751"/>
        <xdr:cNvSpPr>
          <a:spLocks noChangeShapeType="1"/>
        </xdr:cNvSpPr>
      </xdr:nvSpPr>
      <xdr:spPr bwMode="auto">
        <a:xfrm>
          <a:off x="5200650" y="64827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392</xdr:row>
      <xdr:rowOff>0</xdr:rowOff>
    </xdr:from>
    <xdr:to>
      <xdr:col>10</xdr:col>
      <xdr:colOff>38100</xdr:colOff>
      <xdr:row>392</xdr:row>
      <xdr:rowOff>0</xdr:rowOff>
    </xdr:to>
    <xdr:sp macro="" textlink="">
      <xdr:nvSpPr>
        <xdr:cNvPr id="11" name="Line 1752"/>
        <xdr:cNvSpPr>
          <a:spLocks noChangeShapeType="1"/>
        </xdr:cNvSpPr>
      </xdr:nvSpPr>
      <xdr:spPr bwMode="auto">
        <a:xfrm>
          <a:off x="5200650" y="64827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392</xdr:row>
      <xdr:rowOff>0</xdr:rowOff>
    </xdr:from>
    <xdr:to>
      <xdr:col>10</xdr:col>
      <xdr:colOff>38100</xdr:colOff>
      <xdr:row>392</xdr:row>
      <xdr:rowOff>0</xdr:rowOff>
    </xdr:to>
    <xdr:sp macro="" textlink="">
      <xdr:nvSpPr>
        <xdr:cNvPr id="12" name="Line 1753"/>
        <xdr:cNvSpPr>
          <a:spLocks noChangeShapeType="1"/>
        </xdr:cNvSpPr>
      </xdr:nvSpPr>
      <xdr:spPr bwMode="auto">
        <a:xfrm>
          <a:off x="5200650" y="64827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392</xdr:row>
      <xdr:rowOff>0</xdr:rowOff>
    </xdr:from>
    <xdr:to>
      <xdr:col>10</xdr:col>
      <xdr:colOff>38100</xdr:colOff>
      <xdr:row>392</xdr:row>
      <xdr:rowOff>0</xdr:rowOff>
    </xdr:to>
    <xdr:sp macro="" textlink="">
      <xdr:nvSpPr>
        <xdr:cNvPr id="13" name="Line 1754"/>
        <xdr:cNvSpPr>
          <a:spLocks noChangeShapeType="1"/>
        </xdr:cNvSpPr>
      </xdr:nvSpPr>
      <xdr:spPr bwMode="auto">
        <a:xfrm>
          <a:off x="5200650" y="64827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392</xdr:row>
      <xdr:rowOff>0</xdr:rowOff>
    </xdr:from>
    <xdr:to>
      <xdr:col>10</xdr:col>
      <xdr:colOff>38100</xdr:colOff>
      <xdr:row>392</xdr:row>
      <xdr:rowOff>0</xdr:rowOff>
    </xdr:to>
    <xdr:sp macro="" textlink="">
      <xdr:nvSpPr>
        <xdr:cNvPr id="14" name="Line 1755"/>
        <xdr:cNvSpPr>
          <a:spLocks noChangeShapeType="1"/>
        </xdr:cNvSpPr>
      </xdr:nvSpPr>
      <xdr:spPr bwMode="auto">
        <a:xfrm>
          <a:off x="5200650" y="64827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392</xdr:row>
      <xdr:rowOff>0</xdr:rowOff>
    </xdr:from>
    <xdr:to>
      <xdr:col>10</xdr:col>
      <xdr:colOff>38100</xdr:colOff>
      <xdr:row>392</xdr:row>
      <xdr:rowOff>0</xdr:rowOff>
    </xdr:to>
    <xdr:sp macro="" textlink="">
      <xdr:nvSpPr>
        <xdr:cNvPr id="15" name="Line 1756"/>
        <xdr:cNvSpPr>
          <a:spLocks noChangeShapeType="1"/>
        </xdr:cNvSpPr>
      </xdr:nvSpPr>
      <xdr:spPr bwMode="auto">
        <a:xfrm>
          <a:off x="5200650" y="64827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8"/>
  <sheetViews>
    <sheetView tabSelected="1" workbookViewId="0">
      <selection activeCell="U16" sqref="U16"/>
    </sheetView>
  </sheetViews>
  <sheetFormatPr defaultRowHeight="13.5" customHeight="1"/>
  <cols>
    <col min="1" max="1" width="6.140625" style="46" customWidth="1"/>
    <col min="2" max="2" width="6.28515625" style="1" hidden="1" customWidth="1"/>
    <col min="3" max="3" width="30.140625" style="1" customWidth="1"/>
    <col min="4" max="4" width="9" style="46" customWidth="1"/>
    <col min="5" max="5" width="10.85546875" style="34" customWidth="1"/>
    <col min="6" max="6" width="15" style="34" customWidth="1"/>
    <col min="7" max="7" width="6.5703125" style="1" hidden="1" customWidth="1"/>
    <col min="8" max="8" width="6.42578125" style="1" hidden="1" customWidth="1"/>
    <col min="9" max="9" width="5.7109375" style="1" hidden="1" customWidth="1"/>
    <col min="10" max="10" width="6" style="1" hidden="1" customWidth="1"/>
    <col min="11" max="11" width="13" style="1" hidden="1" customWidth="1"/>
    <col min="12" max="12" width="4.7109375" style="1" hidden="1" customWidth="1"/>
    <col min="13" max="14" width="6.7109375" style="1" hidden="1" customWidth="1"/>
    <col min="15" max="15" width="6.42578125" style="1" hidden="1" customWidth="1"/>
    <col min="16" max="16" width="11.42578125" style="34" customWidth="1"/>
    <col min="17" max="17" width="2.140625" style="1" hidden="1" customWidth="1"/>
    <col min="18" max="18" width="9.28515625" style="1" hidden="1" customWidth="1"/>
    <col min="19" max="20" width="9.140625" style="1"/>
    <col min="21" max="21" width="15.140625" style="1" customWidth="1"/>
    <col min="22" max="16384" width="9.140625" style="1"/>
  </cols>
  <sheetData>
    <row r="1" spans="1:18" ht="21.75" customHeight="1">
      <c r="A1" s="87" t="s">
        <v>85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6.75" customHeight="1"/>
    <row r="3" spans="1:18" ht="12.75">
      <c r="A3" s="59"/>
      <c r="B3" s="59"/>
      <c r="C3" s="1" t="s">
        <v>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2.7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8" ht="14.2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8" ht="2.2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8" hidden="1">
      <c r="A7" s="4"/>
      <c r="J7" s="59" t="s">
        <v>3</v>
      </c>
      <c r="K7" s="59"/>
      <c r="L7" s="60" t="s">
        <v>4</v>
      </c>
      <c r="M7" s="60"/>
      <c r="N7" s="60"/>
      <c r="O7" s="60"/>
      <c r="P7" s="38">
        <v>2141.1</v>
      </c>
    </row>
    <row r="8" spans="1:18" hidden="1">
      <c r="A8" s="61" t="s">
        <v>5</v>
      </c>
      <c r="B8" s="61"/>
      <c r="C8" s="61"/>
      <c r="D8" s="61"/>
      <c r="E8" s="61"/>
      <c r="F8" s="62">
        <f>P297</f>
        <v>15712.324514908134</v>
      </c>
      <c r="G8" s="97"/>
      <c r="H8" s="5" t="s">
        <v>6</v>
      </c>
      <c r="L8" s="60" t="s">
        <v>7</v>
      </c>
      <c r="M8" s="60"/>
      <c r="N8" s="60"/>
      <c r="O8" s="60"/>
      <c r="P8" s="38">
        <v>2855.48</v>
      </c>
    </row>
    <row r="9" spans="1:18" hidden="1">
      <c r="A9" s="4"/>
      <c r="C9" s="53"/>
      <c r="D9" s="53"/>
      <c r="E9" s="53"/>
      <c r="F9" s="54"/>
      <c r="G9" s="54"/>
      <c r="H9" s="5"/>
      <c r="K9" s="55" t="s">
        <v>8</v>
      </c>
      <c r="L9" s="55"/>
      <c r="M9" s="55"/>
      <c r="N9" s="55"/>
      <c r="O9" s="55"/>
      <c r="P9" s="34">
        <v>1.0657000000000001</v>
      </c>
    </row>
    <row r="10" spans="1:18" hidden="1">
      <c r="A10" s="4"/>
      <c r="C10" s="1" t="s">
        <v>9</v>
      </c>
      <c r="H10" s="6">
        <f>P7/1000</f>
        <v>2.1410999999999998</v>
      </c>
      <c r="I10" s="6"/>
      <c r="J10" s="6">
        <f>P8/1000</f>
        <v>2.85548</v>
      </c>
      <c r="K10" s="7"/>
      <c r="L10" s="7"/>
      <c r="M10" s="7"/>
      <c r="N10" s="7"/>
      <c r="O10" s="7"/>
    </row>
    <row r="11" spans="1:18" ht="21.75">
      <c r="A11" s="50" t="s">
        <v>10</v>
      </c>
      <c r="B11" s="56" t="s">
        <v>11</v>
      </c>
      <c r="C11" s="50" t="s">
        <v>12</v>
      </c>
      <c r="D11" s="56" t="s">
        <v>13</v>
      </c>
      <c r="E11" s="57" t="s">
        <v>14</v>
      </c>
      <c r="F11" s="57" t="s">
        <v>15</v>
      </c>
      <c r="G11" s="50" t="s">
        <v>16</v>
      </c>
      <c r="H11" s="50"/>
      <c r="I11" s="50"/>
      <c r="J11" s="50"/>
      <c r="K11" s="50"/>
      <c r="L11" s="50"/>
      <c r="M11" s="50"/>
      <c r="N11" s="50"/>
      <c r="O11" s="50"/>
      <c r="P11" s="125" t="s">
        <v>17</v>
      </c>
      <c r="Q11" s="50" t="s">
        <v>18</v>
      </c>
      <c r="R11" s="8" t="s">
        <v>18</v>
      </c>
    </row>
    <row r="12" spans="1:18" ht="15.75" customHeight="1">
      <c r="A12" s="50"/>
      <c r="B12" s="56"/>
      <c r="C12" s="50"/>
      <c r="D12" s="56"/>
      <c r="E12" s="57"/>
      <c r="F12" s="57"/>
      <c r="G12" s="50"/>
      <c r="H12" s="50"/>
      <c r="I12" s="50"/>
      <c r="J12" s="50"/>
      <c r="K12" s="50"/>
      <c r="L12" s="50"/>
      <c r="M12" s="50"/>
      <c r="N12" s="50"/>
      <c r="O12" s="50"/>
      <c r="P12" s="126"/>
      <c r="Q12" s="50"/>
      <c r="R12" s="8" t="s">
        <v>19</v>
      </c>
    </row>
    <row r="13" spans="1:18" ht="12.75">
      <c r="A13" s="50"/>
      <c r="B13" s="56"/>
      <c r="C13" s="50"/>
      <c r="D13" s="56"/>
      <c r="E13" s="57"/>
      <c r="F13" s="57"/>
      <c r="G13" s="50" t="s">
        <v>20</v>
      </c>
      <c r="H13" s="50"/>
      <c r="I13" s="50" t="s">
        <v>21</v>
      </c>
      <c r="J13" s="50"/>
      <c r="K13" s="50" t="s">
        <v>22</v>
      </c>
      <c r="L13" s="50"/>
      <c r="M13" s="50"/>
      <c r="N13" s="50"/>
      <c r="O13" s="50"/>
      <c r="P13" s="127"/>
      <c r="Q13" s="50"/>
      <c r="R13" s="9">
        <v>1.0657000000000001</v>
      </c>
    </row>
    <row r="14" spans="1:18" s="11" customFormat="1" ht="34.5" customHeight="1">
      <c r="A14" s="50"/>
      <c r="B14" s="56"/>
      <c r="C14" s="50"/>
      <c r="D14" s="56"/>
      <c r="E14" s="57"/>
      <c r="F14" s="57"/>
      <c r="G14" s="44" t="s">
        <v>23</v>
      </c>
      <c r="H14" s="43" t="s">
        <v>24</v>
      </c>
      <c r="I14" s="44" t="s">
        <v>23</v>
      </c>
      <c r="J14" s="43" t="s">
        <v>24</v>
      </c>
      <c r="K14" s="43" t="s">
        <v>25</v>
      </c>
      <c r="L14" s="44" t="s">
        <v>26</v>
      </c>
      <c r="M14" s="43" t="s">
        <v>27</v>
      </c>
      <c r="N14" s="43" t="s">
        <v>28</v>
      </c>
      <c r="O14" s="44" t="s">
        <v>29</v>
      </c>
      <c r="P14" s="42" t="s">
        <v>30</v>
      </c>
      <c r="Q14" s="10" t="s">
        <v>30</v>
      </c>
      <c r="R14" s="10" t="s">
        <v>30</v>
      </c>
    </row>
    <row r="15" spans="1:18" s="11" customFormat="1" ht="12.75">
      <c r="A15" s="12">
        <v>1</v>
      </c>
      <c r="B15" s="12">
        <v>2</v>
      </c>
      <c r="C15" s="12">
        <v>3</v>
      </c>
      <c r="D15" s="12">
        <v>4</v>
      </c>
      <c r="E15" s="35">
        <v>5</v>
      </c>
      <c r="F15" s="35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35">
        <v>16</v>
      </c>
      <c r="Q15" s="12">
        <v>17</v>
      </c>
      <c r="R15" s="12">
        <v>18</v>
      </c>
    </row>
    <row r="16" spans="1:18" s="11" customFormat="1" ht="12.75">
      <c r="A16" s="51" t="s">
        <v>31</v>
      </c>
      <c r="B16" s="52"/>
      <c r="C16" s="52"/>
      <c r="D16" s="32"/>
      <c r="E16" s="36"/>
      <c r="F16" s="36"/>
      <c r="G16" s="13"/>
      <c r="H16" s="13"/>
      <c r="I16" s="13"/>
      <c r="J16" s="13"/>
      <c r="K16" s="13"/>
      <c r="L16" s="13"/>
      <c r="M16" s="13"/>
      <c r="N16" s="13"/>
      <c r="O16" s="13"/>
      <c r="P16" s="36"/>
      <c r="Q16" s="13"/>
      <c r="R16" s="14"/>
    </row>
    <row r="17" spans="1:21" s="17" customFormat="1" ht="12.75">
      <c r="A17" s="94">
        <v>1</v>
      </c>
      <c r="B17" s="95" t="s">
        <v>32</v>
      </c>
      <c r="C17" s="72" t="s">
        <v>33</v>
      </c>
      <c r="D17" s="73" t="s">
        <v>34</v>
      </c>
      <c r="E17" s="74">
        <f>0.05*E29/100</f>
        <v>0.11749999999999999</v>
      </c>
      <c r="F17" s="75">
        <f>H17+J17</f>
        <v>400.724492</v>
      </c>
      <c r="G17" s="94">
        <v>82.6</v>
      </c>
      <c r="H17" s="69">
        <f>G17*P7/1000</f>
        <v>176.85485999999997</v>
      </c>
      <c r="I17" s="94">
        <v>78.400000000000006</v>
      </c>
      <c r="J17" s="69">
        <f>I17*J$10</f>
        <v>223.86963200000002</v>
      </c>
      <c r="K17" s="15"/>
      <c r="L17" s="15"/>
      <c r="M17" s="15"/>
      <c r="N17" s="41"/>
      <c r="O17" s="16">
        <v>0</v>
      </c>
      <c r="P17" s="71">
        <f>E17*F17</f>
        <v>47.085127809999996</v>
      </c>
      <c r="Q17" s="69">
        <v>0</v>
      </c>
      <c r="R17" s="69">
        <v>0</v>
      </c>
    </row>
    <row r="18" spans="1:21" s="17" customFormat="1" ht="12.75">
      <c r="A18" s="94"/>
      <c r="B18" s="95"/>
      <c r="C18" s="72"/>
      <c r="D18" s="73"/>
      <c r="E18" s="74"/>
      <c r="F18" s="75"/>
      <c r="G18" s="94"/>
      <c r="H18" s="69"/>
      <c r="I18" s="94"/>
      <c r="J18" s="69"/>
      <c r="K18" s="15"/>
      <c r="L18" s="15"/>
      <c r="M18" s="15"/>
      <c r="N18" s="41"/>
      <c r="O18" s="16">
        <v>0</v>
      </c>
      <c r="P18" s="71"/>
      <c r="Q18" s="69"/>
      <c r="R18" s="69"/>
    </row>
    <row r="19" spans="1:21" s="17" customFormat="1" ht="13.5" customHeight="1">
      <c r="A19" s="94"/>
      <c r="B19" s="95"/>
      <c r="C19" s="72"/>
      <c r="D19" s="73"/>
      <c r="E19" s="74"/>
      <c r="F19" s="75"/>
      <c r="G19" s="94"/>
      <c r="H19" s="69"/>
      <c r="I19" s="94"/>
      <c r="J19" s="69"/>
      <c r="K19" s="15"/>
      <c r="L19" s="15"/>
      <c r="M19" s="15"/>
      <c r="N19" s="41"/>
      <c r="O19" s="16">
        <v>0</v>
      </c>
      <c r="P19" s="71"/>
      <c r="Q19" s="69"/>
      <c r="R19" s="69"/>
    </row>
    <row r="20" spans="1:21" ht="13.5" customHeight="1">
      <c r="A20" s="92">
        <v>2</v>
      </c>
      <c r="B20" s="93" t="s">
        <v>35</v>
      </c>
      <c r="C20" s="70" t="s">
        <v>36</v>
      </c>
      <c r="D20" s="66" t="s">
        <v>37</v>
      </c>
      <c r="E20" s="67">
        <f>E17*100*1.9</f>
        <v>22.324999999999999</v>
      </c>
      <c r="F20" s="68">
        <f>H20+J20</f>
        <v>0.42822000000000005</v>
      </c>
      <c r="G20" s="92">
        <v>0.2</v>
      </c>
      <c r="H20" s="69">
        <f>G20*P7/1000</f>
        <v>0.42822000000000005</v>
      </c>
      <c r="I20" s="92"/>
      <c r="J20" s="64"/>
      <c r="K20" s="18"/>
      <c r="L20" s="18"/>
      <c r="M20" s="18"/>
      <c r="N20" s="40"/>
      <c r="O20" s="10">
        <v>0</v>
      </c>
      <c r="P20" s="63">
        <f>E20*F20</f>
        <v>9.5600114999999999</v>
      </c>
      <c r="Q20" s="64">
        <v>0</v>
      </c>
      <c r="R20" s="64">
        <v>0</v>
      </c>
    </row>
    <row r="21" spans="1:21" ht="13.5" customHeight="1">
      <c r="A21" s="92"/>
      <c r="B21" s="93"/>
      <c r="C21" s="70"/>
      <c r="D21" s="66"/>
      <c r="E21" s="67"/>
      <c r="F21" s="68"/>
      <c r="G21" s="92"/>
      <c r="H21" s="69"/>
      <c r="I21" s="92"/>
      <c r="J21" s="64"/>
      <c r="K21" s="18"/>
      <c r="L21" s="18"/>
      <c r="M21" s="18"/>
      <c r="N21" s="40"/>
      <c r="O21" s="10">
        <v>0</v>
      </c>
      <c r="P21" s="63"/>
      <c r="Q21" s="64"/>
      <c r="R21" s="64"/>
    </row>
    <row r="22" spans="1:21" ht="13.5" customHeight="1">
      <c r="A22" s="92"/>
      <c r="B22" s="93"/>
      <c r="C22" s="70"/>
      <c r="D22" s="66"/>
      <c r="E22" s="67"/>
      <c r="F22" s="68"/>
      <c r="G22" s="92"/>
      <c r="H22" s="69"/>
      <c r="I22" s="92"/>
      <c r="J22" s="64"/>
      <c r="K22" s="18"/>
      <c r="L22" s="18"/>
      <c r="M22" s="18"/>
      <c r="N22" s="40"/>
      <c r="O22" s="10">
        <v>0</v>
      </c>
      <c r="P22" s="63"/>
      <c r="Q22" s="64"/>
      <c r="R22" s="64"/>
    </row>
    <row r="23" spans="1:21" ht="13.5" customHeight="1">
      <c r="A23" s="94">
        <v>3</v>
      </c>
      <c r="B23" s="93" t="s">
        <v>38</v>
      </c>
      <c r="C23" s="65" t="s">
        <v>39</v>
      </c>
      <c r="D23" s="66" t="s">
        <v>37</v>
      </c>
      <c r="E23" s="67">
        <f>E20</f>
        <v>22.324999999999999</v>
      </c>
      <c r="F23" s="68">
        <f>H23+J23</f>
        <v>1.42774</v>
      </c>
      <c r="G23" s="92"/>
      <c r="H23" s="64">
        <v>0</v>
      </c>
      <c r="I23" s="92">
        <v>0.5</v>
      </c>
      <c r="J23" s="64">
        <f>I23*J$10</f>
        <v>1.42774</v>
      </c>
      <c r="K23" s="18"/>
      <c r="L23" s="18"/>
      <c r="M23" s="18"/>
      <c r="N23" s="40"/>
      <c r="O23" s="10">
        <v>0</v>
      </c>
      <c r="P23" s="63">
        <f>E23*F23</f>
        <v>31.874295499999999</v>
      </c>
      <c r="Q23" s="64">
        <v>0</v>
      </c>
      <c r="R23" s="64">
        <v>0</v>
      </c>
    </row>
    <row r="24" spans="1:21" ht="13.5" customHeight="1">
      <c r="A24" s="94"/>
      <c r="B24" s="93"/>
      <c r="C24" s="65"/>
      <c r="D24" s="66"/>
      <c r="E24" s="67"/>
      <c r="F24" s="68"/>
      <c r="G24" s="92"/>
      <c r="H24" s="64"/>
      <c r="I24" s="92"/>
      <c r="J24" s="64"/>
      <c r="K24" s="18"/>
      <c r="L24" s="18"/>
      <c r="M24" s="18"/>
      <c r="N24" s="40"/>
      <c r="O24" s="10">
        <v>0</v>
      </c>
      <c r="P24" s="63"/>
      <c r="Q24" s="64"/>
      <c r="R24" s="64"/>
      <c r="U24" s="106">
        <f>SUM(P17+P20+P23+P26+P29)</f>
        <v>1178.8242784558311</v>
      </c>
    </row>
    <row r="25" spans="1:21" ht="13.5" customHeight="1">
      <c r="A25" s="94"/>
      <c r="B25" s="93"/>
      <c r="C25" s="65"/>
      <c r="D25" s="66"/>
      <c r="E25" s="67"/>
      <c r="F25" s="68"/>
      <c r="G25" s="92"/>
      <c r="H25" s="64"/>
      <c r="I25" s="92"/>
      <c r="J25" s="64"/>
      <c r="K25" s="18"/>
      <c r="L25" s="18"/>
      <c r="M25" s="18"/>
      <c r="N25" s="40"/>
      <c r="O25" s="10">
        <v>0</v>
      </c>
      <c r="P25" s="63"/>
      <c r="Q25" s="64"/>
      <c r="R25" s="64"/>
    </row>
    <row r="26" spans="1:21" ht="13.5" customHeight="1">
      <c r="A26" s="92">
        <v>4</v>
      </c>
      <c r="B26" s="93" t="s">
        <v>40</v>
      </c>
      <c r="C26" s="79" t="s">
        <v>41</v>
      </c>
      <c r="D26" s="81" t="s">
        <v>42</v>
      </c>
      <c r="E26" s="67">
        <f>E29*0.00206</f>
        <v>0.48410000000000003</v>
      </c>
      <c r="F26" s="68">
        <f>H26+J26+R26</f>
        <v>191.11312608930203</v>
      </c>
      <c r="G26" s="92"/>
      <c r="H26" s="64">
        <v>0</v>
      </c>
      <c r="I26" s="92">
        <v>2.2000000000000002</v>
      </c>
      <c r="J26" s="64">
        <f>I26*J$10</f>
        <v>6.2820560000000008</v>
      </c>
      <c r="K26" s="18" t="s">
        <v>43</v>
      </c>
      <c r="L26" s="18" t="s">
        <v>42</v>
      </c>
      <c r="M26" s="18">
        <v>1.03</v>
      </c>
      <c r="N26" s="40">
        <v>157.22200000000001</v>
      </c>
      <c r="O26" s="10">
        <f>M26*N26</f>
        <v>161.93866</v>
      </c>
      <c r="P26" s="63">
        <f>E26*F26</f>
        <v>92.517864339831121</v>
      </c>
      <c r="Q26" s="64">
        <f>O26</f>
        <v>161.93866</v>
      </c>
      <c r="R26" s="64">
        <f>Q26*1.02*1.05*1.0657</f>
        <v>184.83107008930202</v>
      </c>
    </row>
    <row r="27" spans="1:21" ht="13.5" customHeight="1">
      <c r="A27" s="92"/>
      <c r="B27" s="93"/>
      <c r="C27" s="80"/>
      <c r="D27" s="82"/>
      <c r="E27" s="67"/>
      <c r="F27" s="68"/>
      <c r="G27" s="92"/>
      <c r="H27" s="64"/>
      <c r="I27" s="92"/>
      <c r="J27" s="64"/>
      <c r="K27" s="18"/>
      <c r="L27" s="18"/>
      <c r="M27" s="18"/>
      <c r="N27" s="40"/>
      <c r="O27" s="10">
        <v>0</v>
      </c>
      <c r="P27" s="63"/>
      <c r="Q27" s="64"/>
      <c r="R27" s="64"/>
    </row>
    <row r="28" spans="1:21" ht="13.5" customHeight="1">
      <c r="A28" s="92"/>
      <c r="B28" s="93"/>
      <c r="C28" s="80"/>
      <c r="D28" s="82"/>
      <c r="E28" s="67"/>
      <c r="F28" s="68"/>
      <c r="G28" s="92"/>
      <c r="H28" s="64"/>
      <c r="I28" s="92"/>
      <c r="J28" s="64"/>
      <c r="K28" s="18"/>
      <c r="L28" s="18"/>
      <c r="M28" s="18"/>
      <c r="N28" s="40"/>
      <c r="O28" s="10">
        <v>0</v>
      </c>
      <c r="P28" s="63"/>
      <c r="Q28" s="64"/>
      <c r="R28" s="64"/>
    </row>
    <row r="29" spans="1:21" ht="13.5" customHeight="1">
      <c r="A29" s="94">
        <v>5</v>
      </c>
      <c r="B29" s="93" t="s">
        <v>44</v>
      </c>
      <c r="C29" s="76" t="s">
        <v>45</v>
      </c>
      <c r="D29" s="66" t="s">
        <v>46</v>
      </c>
      <c r="E29" s="78">
        <v>235</v>
      </c>
      <c r="F29" s="68">
        <f>H29+J29+R29</f>
        <v>4.2459020395999998</v>
      </c>
      <c r="G29" s="98">
        <v>0.4</v>
      </c>
      <c r="H29" s="64">
        <f>G29*2.1411</f>
        <v>0.85643999999999998</v>
      </c>
      <c r="I29" s="88">
        <v>4.5429999999999998E-2</v>
      </c>
      <c r="J29" s="64">
        <f>I29*2.85548</f>
        <v>0.12972445639999999</v>
      </c>
      <c r="K29" s="19" t="s">
        <v>47</v>
      </c>
      <c r="L29" s="20" t="s">
        <v>42</v>
      </c>
      <c r="M29" s="15">
        <v>0.11899999999999999</v>
      </c>
      <c r="N29" s="48">
        <v>24</v>
      </c>
      <c r="O29" s="21">
        <f>M29*N29</f>
        <v>2.8559999999999999</v>
      </c>
      <c r="P29" s="85">
        <f>E29*F29</f>
        <v>997.78697930599992</v>
      </c>
      <c r="Q29" s="64">
        <f>O29</f>
        <v>2.8559999999999999</v>
      </c>
      <c r="R29" s="64">
        <f>Q29*1.02*1.05*1.0657</f>
        <v>3.2597375832000002</v>
      </c>
      <c r="S29" s="1">
        <v>31.788</v>
      </c>
    </row>
    <row r="30" spans="1:21" ht="13.5" customHeight="1">
      <c r="A30" s="94"/>
      <c r="B30" s="93"/>
      <c r="C30" s="77"/>
      <c r="D30" s="66"/>
      <c r="E30" s="78"/>
      <c r="F30" s="68"/>
      <c r="G30" s="98"/>
      <c r="H30" s="64"/>
      <c r="I30" s="88"/>
      <c r="J30" s="64"/>
      <c r="K30" s="15" t="s">
        <v>48</v>
      </c>
      <c r="L30" s="15" t="s">
        <v>49</v>
      </c>
      <c r="M30" s="15">
        <v>0.7</v>
      </c>
      <c r="N30" s="41">
        <v>0.157222</v>
      </c>
      <c r="O30" s="16">
        <v>0</v>
      </c>
      <c r="P30" s="85"/>
      <c r="Q30" s="64"/>
      <c r="R30" s="64"/>
    </row>
    <row r="31" spans="1:21" ht="13.5" customHeight="1">
      <c r="A31" s="94"/>
      <c r="B31" s="93"/>
      <c r="C31" s="77"/>
      <c r="D31" s="66"/>
      <c r="E31" s="78"/>
      <c r="F31" s="68"/>
      <c r="G31" s="98"/>
      <c r="H31" s="64"/>
      <c r="I31" s="88"/>
      <c r="J31" s="64"/>
      <c r="K31" s="15"/>
      <c r="L31" s="15"/>
      <c r="M31" s="15"/>
      <c r="N31" s="41"/>
      <c r="O31" s="16">
        <v>0</v>
      </c>
      <c r="P31" s="85"/>
      <c r="Q31" s="64"/>
      <c r="R31" s="64"/>
    </row>
    <row r="32" spans="1:21" s="11" customFormat="1" ht="13.5" customHeight="1">
      <c r="A32" s="83" t="s">
        <v>50</v>
      </c>
      <c r="B32" s="84"/>
      <c r="C32" s="84"/>
      <c r="D32" s="33"/>
      <c r="E32" s="37"/>
      <c r="F32" s="37"/>
      <c r="G32" s="22"/>
      <c r="H32" s="22"/>
      <c r="I32" s="22"/>
      <c r="J32" s="22"/>
      <c r="K32" s="22"/>
      <c r="L32" s="22"/>
      <c r="M32" s="22"/>
      <c r="N32" s="23"/>
      <c r="O32" s="23"/>
      <c r="P32" s="39"/>
      <c r="Q32" s="22"/>
      <c r="R32" s="24"/>
    </row>
    <row r="33" spans="1:21" s="17" customFormat="1" ht="13.5" customHeight="1">
      <c r="A33" s="94">
        <v>1</v>
      </c>
      <c r="B33" s="95" t="s">
        <v>32</v>
      </c>
      <c r="C33" s="72" t="s">
        <v>33</v>
      </c>
      <c r="D33" s="73" t="s">
        <v>34</v>
      </c>
      <c r="E33" s="74">
        <f>0.05*E45/100</f>
        <v>0.20499999999999999</v>
      </c>
      <c r="F33" s="75">
        <f>H33+J33</f>
        <v>400.724492</v>
      </c>
      <c r="G33" s="94">
        <v>82.6</v>
      </c>
      <c r="H33" s="69">
        <f>G33*2.1411</f>
        <v>176.85485999999997</v>
      </c>
      <c r="I33" s="94">
        <v>78.400000000000006</v>
      </c>
      <c r="J33" s="69">
        <f>I33*2.85548</f>
        <v>223.86963200000002</v>
      </c>
      <c r="K33" s="15"/>
      <c r="L33" s="15"/>
      <c r="M33" s="15"/>
      <c r="N33" s="41"/>
      <c r="O33" s="16">
        <v>0</v>
      </c>
      <c r="P33" s="71">
        <f>E33*F33</f>
        <v>82.148520859999991</v>
      </c>
      <c r="Q33" s="69">
        <v>0</v>
      </c>
      <c r="R33" s="69">
        <v>0</v>
      </c>
    </row>
    <row r="34" spans="1:21" s="17" customFormat="1" ht="13.5" customHeight="1">
      <c r="A34" s="94"/>
      <c r="B34" s="95"/>
      <c r="C34" s="72"/>
      <c r="D34" s="73"/>
      <c r="E34" s="74"/>
      <c r="F34" s="75"/>
      <c r="G34" s="94"/>
      <c r="H34" s="69"/>
      <c r="I34" s="94"/>
      <c r="J34" s="69"/>
      <c r="K34" s="15"/>
      <c r="L34" s="15"/>
      <c r="M34" s="15"/>
      <c r="N34" s="41"/>
      <c r="O34" s="16">
        <v>0</v>
      </c>
      <c r="P34" s="71"/>
      <c r="Q34" s="69"/>
      <c r="R34" s="69"/>
    </row>
    <row r="35" spans="1:21" s="17" customFormat="1" ht="12.75">
      <c r="A35" s="94"/>
      <c r="B35" s="95"/>
      <c r="C35" s="72"/>
      <c r="D35" s="73"/>
      <c r="E35" s="74"/>
      <c r="F35" s="75"/>
      <c r="G35" s="94"/>
      <c r="H35" s="69"/>
      <c r="I35" s="94"/>
      <c r="J35" s="69"/>
      <c r="K35" s="15"/>
      <c r="L35" s="15"/>
      <c r="M35" s="15"/>
      <c r="N35" s="41"/>
      <c r="O35" s="16">
        <v>0</v>
      </c>
      <c r="P35" s="71"/>
      <c r="Q35" s="69"/>
      <c r="R35" s="69"/>
    </row>
    <row r="36" spans="1:21" ht="12.75">
      <c r="A36" s="92">
        <v>2</v>
      </c>
      <c r="B36" s="93" t="s">
        <v>35</v>
      </c>
      <c r="C36" s="70" t="s">
        <v>36</v>
      </c>
      <c r="D36" s="66" t="s">
        <v>37</v>
      </c>
      <c r="E36" s="67">
        <f>E33*100*1.9</f>
        <v>38.949999999999996</v>
      </c>
      <c r="F36" s="68">
        <f>H36+J36</f>
        <v>0.42821999999999999</v>
      </c>
      <c r="G36" s="92">
        <v>0.2</v>
      </c>
      <c r="H36" s="69">
        <f>G36*2.1411</f>
        <v>0.42821999999999999</v>
      </c>
      <c r="I36" s="92"/>
      <c r="J36" s="69">
        <f t="shared" ref="J36" si="0">I36*R23/1000</f>
        <v>0</v>
      </c>
      <c r="K36" s="18"/>
      <c r="L36" s="18"/>
      <c r="M36" s="18"/>
      <c r="N36" s="25"/>
      <c r="O36" s="26">
        <v>0</v>
      </c>
      <c r="P36" s="85">
        <f>E36*F36</f>
        <v>16.679168999999998</v>
      </c>
      <c r="Q36" s="64">
        <v>0</v>
      </c>
      <c r="R36" s="64">
        <v>0</v>
      </c>
    </row>
    <row r="37" spans="1:21" ht="12.75">
      <c r="A37" s="92"/>
      <c r="B37" s="93"/>
      <c r="C37" s="70"/>
      <c r="D37" s="66"/>
      <c r="E37" s="67"/>
      <c r="F37" s="68"/>
      <c r="G37" s="92"/>
      <c r="H37" s="69"/>
      <c r="I37" s="92"/>
      <c r="J37" s="69"/>
      <c r="K37" s="18"/>
      <c r="L37" s="18"/>
      <c r="M37" s="18"/>
      <c r="N37" s="25"/>
      <c r="O37" s="26">
        <v>0</v>
      </c>
      <c r="P37" s="85"/>
      <c r="Q37" s="64"/>
      <c r="R37" s="64"/>
    </row>
    <row r="38" spans="1:21" ht="12.75">
      <c r="A38" s="92"/>
      <c r="B38" s="93"/>
      <c r="C38" s="70"/>
      <c r="D38" s="66"/>
      <c r="E38" s="67"/>
      <c r="F38" s="68"/>
      <c r="G38" s="92"/>
      <c r="H38" s="69"/>
      <c r="I38" s="92"/>
      <c r="J38" s="69"/>
      <c r="K38" s="18"/>
      <c r="L38" s="18"/>
      <c r="M38" s="18"/>
      <c r="N38" s="25"/>
      <c r="O38" s="26">
        <v>0</v>
      </c>
      <c r="P38" s="85"/>
      <c r="Q38" s="64"/>
      <c r="R38" s="64"/>
    </row>
    <row r="39" spans="1:21" ht="12.75">
      <c r="A39" s="94">
        <v>3</v>
      </c>
      <c r="B39" s="93" t="s">
        <v>38</v>
      </c>
      <c r="C39" s="70" t="s">
        <v>39</v>
      </c>
      <c r="D39" s="66" t="s">
        <v>37</v>
      </c>
      <c r="E39" s="67">
        <f>E36</f>
        <v>38.949999999999996</v>
      </c>
      <c r="F39" s="68">
        <f>H39+J39</f>
        <v>1.42774</v>
      </c>
      <c r="G39" s="92"/>
      <c r="H39" s="64">
        <v>0</v>
      </c>
      <c r="I39" s="92">
        <v>0.5</v>
      </c>
      <c r="J39" s="64">
        <f>I39*J$10</f>
        <v>1.42774</v>
      </c>
      <c r="K39" s="18"/>
      <c r="L39" s="18"/>
      <c r="M39" s="18"/>
      <c r="N39" s="25"/>
      <c r="O39" s="26">
        <v>0</v>
      </c>
      <c r="P39" s="85">
        <f>E39*F39</f>
        <v>55.610472999999992</v>
      </c>
      <c r="Q39" s="64">
        <v>0</v>
      </c>
      <c r="R39" s="64">
        <v>0</v>
      </c>
    </row>
    <row r="40" spans="1:21" ht="12.75">
      <c r="A40" s="94"/>
      <c r="B40" s="93"/>
      <c r="C40" s="70"/>
      <c r="D40" s="66"/>
      <c r="E40" s="67"/>
      <c r="F40" s="68"/>
      <c r="G40" s="92"/>
      <c r="H40" s="64"/>
      <c r="I40" s="92"/>
      <c r="J40" s="64"/>
      <c r="K40" s="18"/>
      <c r="L40" s="18"/>
      <c r="M40" s="18"/>
      <c r="N40" s="25"/>
      <c r="O40" s="26">
        <v>0</v>
      </c>
      <c r="P40" s="85"/>
      <c r="Q40" s="64"/>
      <c r="R40" s="64"/>
      <c r="U40" s="106">
        <f>SUM(P33+P36+P39+P42+P45)</f>
        <v>2056.6721453910245</v>
      </c>
    </row>
    <row r="41" spans="1:21" ht="12.75">
      <c r="A41" s="94"/>
      <c r="B41" s="93"/>
      <c r="C41" s="70"/>
      <c r="D41" s="66"/>
      <c r="E41" s="67"/>
      <c r="F41" s="68"/>
      <c r="G41" s="92"/>
      <c r="H41" s="64"/>
      <c r="I41" s="92"/>
      <c r="J41" s="64"/>
      <c r="K41" s="18"/>
      <c r="L41" s="18"/>
      <c r="M41" s="18"/>
      <c r="N41" s="25"/>
      <c r="O41" s="26">
        <v>0</v>
      </c>
      <c r="P41" s="85"/>
      <c r="Q41" s="64"/>
      <c r="R41" s="64"/>
    </row>
    <row r="42" spans="1:21" ht="12.75">
      <c r="A42" s="92">
        <v>4</v>
      </c>
      <c r="B42" s="93" t="s">
        <v>40</v>
      </c>
      <c r="C42" s="79" t="s">
        <v>41</v>
      </c>
      <c r="D42" s="81" t="s">
        <v>42</v>
      </c>
      <c r="E42" s="67">
        <f>E45*0.00206</f>
        <v>0.84460000000000013</v>
      </c>
      <c r="F42" s="68">
        <f>H42+J42+R42</f>
        <v>191.11312608930203</v>
      </c>
      <c r="G42" s="92"/>
      <c r="H42" s="64">
        <v>0</v>
      </c>
      <c r="I42" s="92">
        <v>2.2000000000000002</v>
      </c>
      <c r="J42" s="64">
        <f>I42*J$10</f>
        <v>6.2820560000000008</v>
      </c>
      <c r="K42" s="18" t="s">
        <v>43</v>
      </c>
      <c r="L42" s="18" t="s">
        <v>42</v>
      </c>
      <c r="M42" s="18">
        <v>1.03</v>
      </c>
      <c r="N42" s="40">
        <v>157.22200000000001</v>
      </c>
      <c r="O42" s="26">
        <f>M42*N42</f>
        <v>161.93866</v>
      </c>
      <c r="P42" s="85">
        <f>E42*F42</f>
        <v>161.41414629502452</v>
      </c>
      <c r="Q42" s="64">
        <f>O42</f>
        <v>161.93866</v>
      </c>
      <c r="R42" s="64">
        <f>Q42*1.02*1.05*1.0657</f>
        <v>184.83107008930202</v>
      </c>
    </row>
    <row r="43" spans="1:21" ht="12.75">
      <c r="A43" s="92"/>
      <c r="B43" s="93"/>
      <c r="C43" s="80"/>
      <c r="D43" s="82"/>
      <c r="E43" s="67"/>
      <c r="F43" s="68"/>
      <c r="G43" s="92"/>
      <c r="H43" s="64"/>
      <c r="I43" s="92"/>
      <c r="J43" s="64"/>
      <c r="K43" s="18"/>
      <c r="L43" s="18"/>
      <c r="M43" s="18"/>
      <c r="N43" s="40"/>
      <c r="O43" s="26">
        <v>0</v>
      </c>
      <c r="P43" s="85"/>
      <c r="Q43" s="64"/>
      <c r="R43" s="64"/>
    </row>
    <row r="44" spans="1:21" ht="12.75">
      <c r="A44" s="92"/>
      <c r="B44" s="93"/>
      <c r="C44" s="80"/>
      <c r="D44" s="82"/>
      <c r="E44" s="67"/>
      <c r="F44" s="68"/>
      <c r="G44" s="92"/>
      <c r="H44" s="64"/>
      <c r="I44" s="92"/>
      <c r="J44" s="64"/>
      <c r="K44" s="18"/>
      <c r="L44" s="18"/>
      <c r="M44" s="18"/>
      <c r="N44" s="40"/>
      <c r="O44" s="26">
        <v>0</v>
      </c>
      <c r="P44" s="85"/>
      <c r="Q44" s="64"/>
      <c r="R44" s="64"/>
    </row>
    <row r="45" spans="1:21" ht="12.75">
      <c r="A45" s="94">
        <v>5</v>
      </c>
      <c r="B45" s="93" t="s">
        <v>44</v>
      </c>
      <c r="C45" s="76" t="s">
        <v>45</v>
      </c>
      <c r="D45" s="66" t="s">
        <v>46</v>
      </c>
      <c r="E45" s="78">
        <v>410</v>
      </c>
      <c r="F45" s="68">
        <f>H45+J45+R45</f>
        <v>4.2459020395999998</v>
      </c>
      <c r="G45" s="98">
        <v>0.4</v>
      </c>
      <c r="H45" s="64">
        <f>G45*2.1411</f>
        <v>0.85643999999999998</v>
      </c>
      <c r="I45" s="88">
        <v>4.5429999999999998E-2</v>
      </c>
      <c r="J45" s="64">
        <f>I45*2.85548</f>
        <v>0.12972445639999999</v>
      </c>
      <c r="K45" s="19" t="s">
        <v>47</v>
      </c>
      <c r="L45" s="20" t="s">
        <v>42</v>
      </c>
      <c r="M45" s="15">
        <v>0.11899999999999999</v>
      </c>
      <c r="N45" s="48">
        <v>24</v>
      </c>
      <c r="O45" s="21">
        <f>M45*N45</f>
        <v>2.8559999999999999</v>
      </c>
      <c r="P45" s="85">
        <f>E45*F45</f>
        <v>1740.8198362359999</v>
      </c>
      <c r="Q45" s="64">
        <f>O45</f>
        <v>2.8559999999999999</v>
      </c>
      <c r="R45" s="64">
        <f>Q45*1.02*1.05*1.0657</f>
        <v>3.2597375832000002</v>
      </c>
    </row>
    <row r="46" spans="1:21" ht="12.75">
      <c r="A46" s="94"/>
      <c r="B46" s="93"/>
      <c r="C46" s="77"/>
      <c r="D46" s="66"/>
      <c r="E46" s="78"/>
      <c r="F46" s="68"/>
      <c r="G46" s="98"/>
      <c r="H46" s="64"/>
      <c r="I46" s="88"/>
      <c r="J46" s="64"/>
      <c r="K46" s="15" t="s">
        <v>48</v>
      </c>
      <c r="L46" s="15" t="s">
        <v>49</v>
      </c>
      <c r="M46" s="15">
        <v>0.7</v>
      </c>
      <c r="N46" s="41">
        <v>0.157222</v>
      </c>
      <c r="O46" s="16">
        <v>0</v>
      </c>
      <c r="P46" s="85"/>
      <c r="Q46" s="64"/>
      <c r="R46" s="64"/>
    </row>
    <row r="47" spans="1:21" ht="12.75">
      <c r="A47" s="94"/>
      <c r="B47" s="93"/>
      <c r="C47" s="77"/>
      <c r="D47" s="66"/>
      <c r="E47" s="78"/>
      <c r="F47" s="68"/>
      <c r="G47" s="98"/>
      <c r="H47" s="64"/>
      <c r="I47" s="88"/>
      <c r="J47" s="64"/>
      <c r="K47" s="15"/>
      <c r="L47" s="15"/>
      <c r="M47" s="15"/>
      <c r="N47" s="41"/>
      <c r="O47" s="16">
        <v>0</v>
      </c>
      <c r="P47" s="85"/>
      <c r="Q47" s="64"/>
      <c r="R47" s="64"/>
    </row>
    <row r="48" spans="1:21" s="11" customFormat="1" ht="12.75">
      <c r="A48" s="83" t="s">
        <v>51</v>
      </c>
      <c r="B48" s="84"/>
      <c r="C48" s="84"/>
      <c r="D48" s="33"/>
      <c r="E48" s="37"/>
      <c r="F48" s="37"/>
      <c r="G48" s="22"/>
      <c r="H48" s="22"/>
      <c r="I48" s="22"/>
      <c r="J48" s="22"/>
      <c r="K48" s="22"/>
      <c r="L48" s="22"/>
      <c r="M48" s="22"/>
      <c r="N48" s="23"/>
      <c r="O48" s="23"/>
      <c r="P48" s="39"/>
      <c r="Q48" s="22"/>
      <c r="R48" s="24"/>
    </row>
    <row r="49" spans="1:21" s="17" customFormat="1" ht="12.75">
      <c r="A49" s="94">
        <v>1</v>
      </c>
      <c r="B49" s="95" t="s">
        <v>32</v>
      </c>
      <c r="C49" s="72" t="s">
        <v>33</v>
      </c>
      <c r="D49" s="73" t="s">
        <v>34</v>
      </c>
      <c r="E49" s="74">
        <f>0.05*E61/100</f>
        <v>0.17499999999999999</v>
      </c>
      <c r="F49" s="75">
        <f>H49+J49</f>
        <v>400.724492</v>
      </c>
      <c r="G49" s="94">
        <v>82.6</v>
      </c>
      <c r="H49" s="69">
        <f>G49*2.1411</f>
        <v>176.85485999999997</v>
      </c>
      <c r="I49" s="94">
        <v>78.400000000000006</v>
      </c>
      <c r="J49" s="69">
        <f>I49*2.85548</f>
        <v>223.86963200000002</v>
      </c>
      <c r="K49" s="15"/>
      <c r="L49" s="15"/>
      <c r="M49" s="15"/>
      <c r="N49" s="41"/>
      <c r="O49" s="16">
        <v>0</v>
      </c>
      <c r="P49" s="71">
        <f>E49*F49</f>
        <v>70.12678609999999</v>
      </c>
      <c r="Q49" s="69">
        <v>0</v>
      </c>
      <c r="R49" s="69">
        <v>0</v>
      </c>
    </row>
    <row r="50" spans="1:21" s="17" customFormat="1" ht="12.75">
      <c r="A50" s="94"/>
      <c r="B50" s="95"/>
      <c r="C50" s="72"/>
      <c r="D50" s="73"/>
      <c r="E50" s="74"/>
      <c r="F50" s="75"/>
      <c r="G50" s="94"/>
      <c r="H50" s="69"/>
      <c r="I50" s="94"/>
      <c r="J50" s="69"/>
      <c r="K50" s="15"/>
      <c r="L50" s="15"/>
      <c r="M50" s="15"/>
      <c r="N50" s="41"/>
      <c r="O50" s="16">
        <v>0</v>
      </c>
      <c r="P50" s="71"/>
      <c r="Q50" s="69"/>
      <c r="R50" s="69"/>
    </row>
    <row r="51" spans="1:21" s="17" customFormat="1" ht="13.5" customHeight="1">
      <c r="A51" s="94"/>
      <c r="B51" s="95"/>
      <c r="C51" s="72"/>
      <c r="D51" s="73"/>
      <c r="E51" s="74"/>
      <c r="F51" s="75"/>
      <c r="G51" s="94"/>
      <c r="H51" s="69"/>
      <c r="I51" s="94"/>
      <c r="J51" s="69"/>
      <c r="K51" s="15"/>
      <c r="L51" s="15"/>
      <c r="M51" s="15"/>
      <c r="N51" s="41"/>
      <c r="O51" s="16">
        <v>0</v>
      </c>
      <c r="P51" s="71"/>
      <c r="Q51" s="69"/>
      <c r="R51" s="69"/>
    </row>
    <row r="52" spans="1:21" ht="13.5" customHeight="1">
      <c r="A52" s="92">
        <v>9</v>
      </c>
      <c r="B52" s="93" t="s">
        <v>35</v>
      </c>
      <c r="C52" s="70" t="s">
        <v>36</v>
      </c>
      <c r="D52" s="66" t="s">
        <v>37</v>
      </c>
      <c r="E52" s="67">
        <f>E49*100*1.9</f>
        <v>33.25</v>
      </c>
      <c r="F52" s="68">
        <f>H52+J52</f>
        <v>0.42821999999999999</v>
      </c>
      <c r="G52" s="92">
        <v>0.2</v>
      </c>
      <c r="H52" s="69">
        <f>G52*2.1411</f>
        <v>0.42821999999999999</v>
      </c>
      <c r="I52" s="92"/>
      <c r="J52" s="69">
        <f t="shared" ref="J52" si="1">I52*R39/1000</f>
        <v>0</v>
      </c>
      <c r="K52" s="18"/>
      <c r="L52" s="18"/>
      <c r="M52" s="18"/>
      <c r="N52" s="25"/>
      <c r="O52" s="26">
        <v>0</v>
      </c>
      <c r="P52" s="85">
        <f>E52*F52</f>
        <v>14.238315</v>
      </c>
      <c r="Q52" s="64">
        <v>0</v>
      </c>
      <c r="R52" s="64">
        <v>0</v>
      </c>
    </row>
    <row r="53" spans="1:21" ht="13.5" customHeight="1">
      <c r="A53" s="92"/>
      <c r="B53" s="93"/>
      <c r="C53" s="70"/>
      <c r="D53" s="66"/>
      <c r="E53" s="67"/>
      <c r="F53" s="68"/>
      <c r="G53" s="92"/>
      <c r="H53" s="69"/>
      <c r="I53" s="92"/>
      <c r="J53" s="69"/>
      <c r="K53" s="18"/>
      <c r="L53" s="18"/>
      <c r="M53" s="18"/>
      <c r="N53" s="25"/>
      <c r="O53" s="26">
        <v>0</v>
      </c>
      <c r="P53" s="85"/>
      <c r="Q53" s="64"/>
      <c r="R53" s="64"/>
    </row>
    <row r="54" spans="1:21" ht="13.5" customHeight="1">
      <c r="A54" s="92"/>
      <c r="B54" s="93"/>
      <c r="C54" s="70"/>
      <c r="D54" s="66"/>
      <c r="E54" s="67"/>
      <c r="F54" s="68"/>
      <c r="G54" s="92"/>
      <c r="H54" s="69"/>
      <c r="I54" s="92"/>
      <c r="J54" s="69"/>
      <c r="K54" s="18"/>
      <c r="L54" s="18"/>
      <c r="M54" s="18"/>
      <c r="N54" s="25"/>
      <c r="O54" s="26">
        <v>0</v>
      </c>
      <c r="P54" s="85"/>
      <c r="Q54" s="64"/>
      <c r="R54" s="64"/>
    </row>
    <row r="55" spans="1:21" ht="13.5" customHeight="1">
      <c r="A55" s="92">
        <v>10</v>
      </c>
      <c r="B55" s="93" t="s">
        <v>38</v>
      </c>
      <c r="C55" s="70" t="s">
        <v>39</v>
      </c>
      <c r="D55" s="66" t="s">
        <v>37</v>
      </c>
      <c r="E55" s="67">
        <f>E52</f>
        <v>33.25</v>
      </c>
      <c r="F55" s="68">
        <f>H55+J55</f>
        <v>1.42774</v>
      </c>
      <c r="G55" s="92"/>
      <c r="H55" s="64">
        <v>0</v>
      </c>
      <c r="I55" s="92">
        <v>0.5</v>
      </c>
      <c r="J55" s="64">
        <f>I55*J$10</f>
        <v>1.42774</v>
      </c>
      <c r="K55" s="18"/>
      <c r="L55" s="18"/>
      <c r="M55" s="18"/>
      <c r="N55" s="25"/>
      <c r="O55" s="26">
        <v>0</v>
      </c>
      <c r="P55" s="85">
        <f>E55*F55</f>
        <v>47.472355</v>
      </c>
      <c r="Q55" s="64">
        <v>0</v>
      </c>
      <c r="R55" s="64">
        <v>0</v>
      </c>
    </row>
    <row r="56" spans="1:21" ht="13.5" customHeight="1">
      <c r="A56" s="92"/>
      <c r="B56" s="93"/>
      <c r="C56" s="70"/>
      <c r="D56" s="66"/>
      <c r="E56" s="67"/>
      <c r="F56" s="68"/>
      <c r="G56" s="92"/>
      <c r="H56" s="64"/>
      <c r="I56" s="92"/>
      <c r="J56" s="64"/>
      <c r="K56" s="18"/>
      <c r="L56" s="18"/>
      <c r="M56" s="18"/>
      <c r="N56" s="25"/>
      <c r="O56" s="26"/>
      <c r="P56" s="85"/>
      <c r="Q56" s="64"/>
      <c r="R56" s="64"/>
    </row>
    <row r="57" spans="1:21" ht="13.5" customHeight="1">
      <c r="A57" s="92"/>
      <c r="B57" s="93"/>
      <c r="C57" s="70"/>
      <c r="D57" s="66"/>
      <c r="E57" s="67"/>
      <c r="F57" s="68"/>
      <c r="G57" s="92"/>
      <c r="H57" s="64"/>
      <c r="I57" s="92"/>
      <c r="J57" s="64"/>
      <c r="K57" s="18"/>
      <c r="L57" s="18"/>
      <c r="M57" s="18"/>
      <c r="N57" s="25"/>
      <c r="O57" s="26">
        <v>0</v>
      </c>
      <c r="P57" s="85"/>
      <c r="Q57" s="64"/>
      <c r="R57" s="64"/>
    </row>
    <row r="58" spans="1:21" ht="13.5" customHeight="1">
      <c r="A58" s="92">
        <v>11</v>
      </c>
      <c r="B58" s="93" t="s">
        <v>40</v>
      </c>
      <c r="C58" s="79" t="s">
        <v>41</v>
      </c>
      <c r="D58" s="81" t="s">
        <v>42</v>
      </c>
      <c r="E58" s="67">
        <f>E61*0.00206</f>
        <v>0.72100000000000009</v>
      </c>
      <c r="F58" s="68">
        <f>H58+J58+R58</f>
        <v>191.11312608930203</v>
      </c>
      <c r="G58" s="92"/>
      <c r="H58" s="64">
        <v>0</v>
      </c>
      <c r="I58" s="92">
        <v>2.2000000000000002</v>
      </c>
      <c r="J58" s="64">
        <f>I58*J$10</f>
        <v>6.2820560000000008</v>
      </c>
      <c r="K58" s="18" t="s">
        <v>43</v>
      </c>
      <c r="L58" s="18" t="s">
        <v>42</v>
      </c>
      <c r="M58" s="18">
        <v>1.03</v>
      </c>
      <c r="N58" s="40">
        <v>157.22200000000001</v>
      </c>
      <c r="O58" s="26">
        <f>M58*N58</f>
        <v>161.93866</v>
      </c>
      <c r="P58" s="85">
        <f>E58*F58</f>
        <v>137.79256391038678</v>
      </c>
      <c r="Q58" s="64">
        <f>O58</f>
        <v>161.93866</v>
      </c>
      <c r="R58" s="64">
        <f>Q58*1.02*1.05*1.0657</f>
        <v>184.83107008930202</v>
      </c>
      <c r="U58" s="106">
        <f>SUM(P49+P52+P55+P58+P61)</f>
        <v>1755.6957338703867</v>
      </c>
    </row>
    <row r="59" spans="1:21" ht="13.5" customHeight="1">
      <c r="A59" s="92"/>
      <c r="B59" s="93"/>
      <c r="C59" s="80"/>
      <c r="D59" s="82"/>
      <c r="E59" s="67"/>
      <c r="F59" s="68"/>
      <c r="G59" s="92"/>
      <c r="H59" s="64"/>
      <c r="I59" s="92"/>
      <c r="J59" s="64"/>
      <c r="K59" s="18"/>
      <c r="L59" s="18"/>
      <c r="M59" s="18"/>
      <c r="N59" s="40"/>
      <c r="O59" s="26">
        <v>0</v>
      </c>
      <c r="P59" s="85"/>
      <c r="Q59" s="64"/>
      <c r="R59" s="64"/>
    </row>
    <row r="60" spans="1:21" ht="13.5" customHeight="1">
      <c r="A60" s="92"/>
      <c r="B60" s="93"/>
      <c r="C60" s="80"/>
      <c r="D60" s="82"/>
      <c r="E60" s="67"/>
      <c r="F60" s="68"/>
      <c r="G60" s="92"/>
      <c r="H60" s="64"/>
      <c r="I60" s="92"/>
      <c r="J60" s="64"/>
      <c r="K60" s="18"/>
      <c r="L60" s="18"/>
      <c r="M60" s="18"/>
      <c r="N60" s="40"/>
      <c r="O60" s="26">
        <v>0</v>
      </c>
      <c r="P60" s="85"/>
      <c r="Q60" s="64"/>
      <c r="R60" s="64"/>
    </row>
    <row r="61" spans="1:21" ht="13.5" customHeight="1">
      <c r="A61" s="92">
        <v>12</v>
      </c>
      <c r="B61" s="93" t="s">
        <v>44</v>
      </c>
      <c r="C61" s="76" t="s">
        <v>45</v>
      </c>
      <c r="D61" s="66" t="s">
        <v>46</v>
      </c>
      <c r="E61" s="78">
        <v>350</v>
      </c>
      <c r="F61" s="68">
        <f>H61+J61+R61</f>
        <v>4.2459020395999998</v>
      </c>
      <c r="G61" s="98">
        <v>0.4</v>
      </c>
      <c r="H61" s="64">
        <f>G61*2.1411</f>
        <v>0.85643999999999998</v>
      </c>
      <c r="I61" s="88">
        <v>4.5429999999999998E-2</v>
      </c>
      <c r="J61" s="64">
        <f>I61*2.85548</f>
        <v>0.12972445639999999</v>
      </c>
      <c r="K61" s="19" t="s">
        <v>47</v>
      </c>
      <c r="L61" s="20" t="s">
        <v>42</v>
      </c>
      <c r="M61" s="15">
        <v>0.11899999999999999</v>
      </c>
      <c r="N61" s="48">
        <v>24</v>
      </c>
      <c r="O61" s="21">
        <f>M61*N61</f>
        <v>2.8559999999999999</v>
      </c>
      <c r="P61" s="85">
        <f>E61*F61</f>
        <v>1486.06571386</v>
      </c>
      <c r="Q61" s="64">
        <f>O61</f>
        <v>2.8559999999999999</v>
      </c>
      <c r="R61" s="64">
        <f>Q61*1.02*1.05*1.0657</f>
        <v>3.2597375832000002</v>
      </c>
      <c r="S61" s="1">
        <f>350*0.05*1.8</f>
        <v>31.5</v>
      </c>
    </row>
    <row r="62" spans="1:21" ht="13.5" customHeight="1">
      <c r="A62" s="92"/>
      <c r="B62" s="93"/>
      <c r="C62" s="77"/>
      <c r="D62" s="66"/>
      <c r="E62" s="78"/>
      <c r="F62" s="68"/>
      <c r="G62" s="98"/>
      <c r="H62" s="64"/>
      <c r="I62" s="88"/>
      <c r="J62" s="64"/>
      <c r="K62" s="15" t="s">
        <v>48</v>
      </c>
      <c r="L62" s="15" t="s">
        <v>49</v>
      </c>
      <c r="M62" s="15">
        <v>0.7</v>
      </c>
      <c r="N62" s="41">
        <v>0.157222</v>
      </c>
      <c r="O62" s="16">
        <v>0</v>
      </c>
      <c r="P62" s="85"/>
      <c r="Q62" s="64"/>
      <c r="R62" s="64"/>
    </row>
    <row r="63" spans="1:21" ht="13.5" customHeight="1">
      <c r="A63" s="92"/>
      <c r="B63" s="93"/>
      <c r="C63" s="77"/>
      <c r="D63" s="66"/>
      <c r="E63" s="78"/>
      <c r="F63" s="68"/>
      <c r="G63" s="98"/>
      <c r="H63" s="64"/>
      <c r="I63" s="88"/>
      <c r="J63" s="64"/>
      <c r="K63" s="15"/>
      <c r="L63" s="15"/>
      <c r="M63" s="15"/>
      <c r="N63" s="41"/>
      <c r="O63" s="16">
        <v>0</v>
      </c>
      <c r="P63" s="85"/>
      <c r="Q63" s="64"/>
      <c r="R63" s="64"/>
    </row>
    <row r="64" spans="1:21" s="11" customFormat="1" ht="13.5" customHeight="1">
      <c r="A64" s="83" t="s">
        <v>52</v>
      </c>
      <c r="B64" s="84"/>
      <c r="C64" s="84"/>
      <c r="D64" s="33"/>
      <c r="E64" s="37"/>
      <c r="F64" s="37"/>
      <c r="G64" s="22"/>
      <c r="H64" s="22"/>
      <c r="I64" s="22"/>
      <c r="J64" s="22"/>
      <c r="K64" s="22"/>
      <c r="L64" s="22"/>
      <c r="M64" s="22"/>
      <c r="N64" s="23"/>
      <c r="O64" s="23"/>
      <c r="P64" s="39"/>
      <c r="Q64" s="22"/>
      <c r="R64" s="24"/>
    </row>
    <row r="65" spans="1:21" s="17" customFormat="1" ht="13.5" customHeight="1">
      <c r="A65" s="94">
        <v>1</v>
      </c>
      <c r="B65" s="95" t="s">
        <v>32</v>
      </c>
      <c r="C65" s="72" t="s">
        <v>33</v>
      </c>
      <c r="D65" s="73" t="s">
        <v>34</v>
      </c>
      <c r="E65" s="74">
        <f>0.05*E77/100</f>
        <v>2.2499999999999999E-2</v>
      </c>
      <c r="F65" s="75">
        <f>H65+J65</f>
        <v>400.724492</v>
      </c>
      <c r="G65" s="94">
        <v>82.6</v>
      </c>
      <c r="H65" s="69">
        <f>G65*2.1411</f>
        <v>176.85485999999997</v>
      </c>
      <c r="I65" s="94">
        <v>78.400000000000006</v>
      </c>
      <c r="J65" s="69">
        <f>I65*2.85548</f>
        <v>223.86963200000002</v>
      </c>
      <c r="K65" s="15"/>
      <c r="L65" s="15"/>
      <c r="M65" s="15"/>
      <c r="N65" s="41"/>
      <c r="O65" s="16">
        <v>0</v>
      </c>
      <c r="P65" s="71">
        <f>E65*F65</f>
        <v>9.016301069999999</v>
      </c>
      <c r="Q65" s="69">
        <v>0</v>
      </c>
      <c r="R65" s="69">
        <v>0</v>
      </c>
    </row>
    <row r="66" spans="1:21" s="17" customFormat="1" ht="13.5" customHeight="1">
      <c r="A66" s="94"/>
      <c r="B66" s="95"/>
      <c r="C66" s="72"/>
      <c r="D66" s="73"/>
      <c r="E66" s="74"/>
      <c r="F66" s="75"/>
      <c r="G66" s="94"/>
      <c r="H66" s="69"/>
      <c r="I66" s="94"/>
      <c r="J66" s="69"/>
      <c r="K66" s="15"/>
      <c r="L66" s="15"/>
      <c r="M66" s="15"/>
      <c r="N66" s="41"/>
      <c r="O66" s="16">
        <v>0</v>
      </c>
      <c r="P66" s="71"/>
      <c r="Q66" s="69"/>
      <c r="R66" s="69"/>
    </row>
    <row r="67" spans="1:21" s="17" customFormat="1" ht="12.75">
      <c r="A67" s="94"/>
      <c r="B67" s="95"/>
      <c r="C67" s="72"/>
      <c r="D67" s="73"/>
      <c r="E67" s="74"/>
      <c r="F67" s="75"/>
      <c r="G67" s="94"/>
      <c r="H67" s="69"/>
      <c r="I67" s="94"/>
      <c r="J67" s="69"/>
      <c r="K67" s="15"/>
      <c r="L67" s="15"/>
      <c r="M67" s="15"/>
      <c r="N67" s="41"/>
      <c r="O67" s="16">
        <v>0</v>
      </c>
      <c r="P67" s="71"/>
      <c r="Q67" s="69"/>
      <c r="R67" s="69"/>
    </row>
    <row r="68" spans="1:21" ht="12.75">
      <c r="A68" s="92">
        <v>2</v>
      </c>
      <c r="B68" s="93" t="s">
        <v>35</v>
      </c>
      <c r="C68" s="70" t="s">
        <v>36</v>
      </c>
      <c r="D68" s="66" t="s">
        <v>37</v>
      </c>
      <c r="E68" s="67">
        <f>E65*100*1.9</f>
        <v>4.2749999999999995</v>
      </c>
      <c r="F68" s="68">
        <f>H68+J68</f>
        <v>0.42821999999999999</v>
      </c>
      <c r="G68" s="92">
        <v>0.2</v>
      </c>
      <c r="H68" s="69">
        <f>G68*2.1411</f>
        <v>0.42821999999999999</v>
      </c>
      <c r="I68" s="92"/>
      <c r="J68" s="69">
        <f t="shared" ref="J68" si="2">I68*R55/1000</f>
        <v>0</v>
      </c>
      <c r="K68" s="18"/>
      <c r="L68" s="18"/>
      <c r="M68" s="18"/>
      <c r="N68" s="25"/>
      <c r="O68" s="26">
        <v>0</v>
      </c>
      <c r="P68" s="85">
        <f>E68*F68</f>
        <v>1.8306404999999997</v>
      </c>
      <c r="Q68" s="64">
        <v>0</v>
      </c>
      <c r="R68" s="64">
        <v>0</v>
      </c>
    </row>
    <row r="69" spans="1:21" ht="12.75">
      <c r="A69" s="92"/>
      <c r="B69" s="93"/>
      <c r="C69" s="70"/>
      <c r="D69" s="66"/>
      <c r="E69" s="67"/>
      <c r="F69" s="68"/>
      <c r="G69" s="92"/>
      <c r="H69" s="69"/>
      <c r="I69" s="92"/>
      <c r="J69" s="69"/>
      <c r="K69" s="18"/>
      <c r="L69" s="18"/>
      <c r="M69" s="18"/>
      <c r="N69" s="25"/>
      <c r="O69" s="26">
        <v>0</v>
      </c>
      <c r="P69" s="85"/>
      <c r="Q69" s="64"/>
      <c r="R69" s="64"/>
    </row>
    <row r="70" spans="1:21" ht="12.75">
      <c r="A70" s="92"/>
      <c r="B70" s="93"/>
      <c r="C70" s="70"/>
      <c r="D70" s="66"/>
      <c r="E70" s="67"/>
      <c r="F70" s="68"/>
      <c r="G70" s="92"/>
      <c r="H70" s="69"/>
      <c r="I70" s="92"/>
      <c r="J70" s="69"/>
      <c r="K70" s="18"/>
      <c r="L70" s="18"/>
      <c r="M70" s="18"/>
      <c r="N70" s="25"/>
      <c r="O70" s="26">
        <v>0</v>
      </c>
      <c r="P70" s="85"/>
      <c r="Q70" s="64"/>
      <c r="R70" s="64"/>
    </row>
    <row r="71" spans="1:21" ht="12.75">
      <c r="A71" s="94">
        <v>3</v>
      </c>
      <c r="B71" s="93" t="s">
        <v>38</v>
      </c>
      <c r="C71" s="70" t="s">
        <v>39</v>
      </c>
      <c r="D71" s="66" t="s">
        <v>37</v>
      </c>
      <c r="E71" s="67">
        <f>E68</f>
        <v>4.2749999999999995</v>
      </c>
      <c r="F71" s="68">
        <f>H71+J71</f>
        <v>1.42774</v>
      </c>
      <c r="G71" s="92"/>
      <c r="H71" s="64">
        <v>0</v>
      </c>
      <c r="I71" s="92">
        <v>0.5</v>
      </c>
      <c r="J71" s="64">
        <f>I71*J$10</f>
        <v>1.42774</v>
      </c>
      <c r="K71" s="18"/>
      <c r="L71" s="18"/>
      <c r="M71" s="18"/>
      <c r="N71" s="25"/>
      <c r="O71" s="26">
        <v>0</v>
      </c>
      <c r="P71" s="85">
        <f>E71*F71</f>
        <v>6.103588499999999</v>
      </c>
      <c r="Q71" s="64">
        <v>0</v>
      </c>
      <c r="R71" s="64">
        <v>0</v>
      </c>
    </row>
    <row r="72" spans="1:21" ht="12.75">
      <c r="A72" s="94"/>
      <c r="B72" s="93"/>
      <c r="C72" s="70"/>
      <c r="D72" s="66"/>
      <c r="E72" s="67"/>
      <c r="F72" s="68"/>
      <c r="G72" s="92"/>
      <c r="H72" s="64"/>
      <c r="I72" s="92"/>
      <c r="J72" s="64"/>
      <c r="K72" s="18"/>
      <c r="L72" s="18"/>
      <c r="M72" s="18"/>
      <c r="N72" s="25"/>
      <c r="O72" s="26">
        <v>0</v>
      </c>
      <c r="P72" s="85"/>
      <c r="Q72" s="64"/>
      <c r="R72" s="64"/>
    </row>
    <row r="73" spans="1:21" ht="12.75">
      <c r="A73" s="94"/>
      <c r="B73" s="93"/>
      <c r="C73" s="70"/>
      <c r="D73" s="66"/>
      <c r="E73" s="67"/>
      <c r="F73" s="68"/>
      <c r="G73" s="92"/>
      <c r="H73" s="64"/>
      <c r="I73" s="92"/>
      <c r="J73" s="64"/>
      <c r="K73" s="18"/>
      <c r="L73" s="18"/>
      <c r="M73" s="18"/>
      <c r="N73" s="25"/>
      <c r="O73" s="26">
        <v>0</v>
      </c>
      <c r="P73" s="85"/>
      <c r="Q73" s="64"/>
      <c r="R73" s="64"/>
    </row>
    <row r="74" spans="1:21" ht="12.75">
      <c r="A74" s="92">
        <v>4</v>
      </c>
      <c r="B74" s="93" t="s">
        <v>40</v>
      </c>
      <c r="C74" s="79" t="s">
        <v>41</v>
      </c>
      <c r="D74" s="81" t="s">
        <v>42</v>
      </c>
      <c r="E74" s="67">
        <f>E77*0.00206</f>
        <v>9.2700000000000005E-2</v>
      </c>
      <c r="F74" s="68">
        <f>H74+J74+R74</f>
        <v>191.11312608930203</v>
      </c>
      <c r="G74" s="92"/>
      <c r="H74" s="64">
        <v>0</v>
      </c>
      <c r="I74" s="92">
        <v>2.2000000000000002</v>
      </c>
      <c r="J74" s="64">
        <f>I74*J$10</f>
        <v>6.2820560000000008</v>
      </c>
      <c r="K74" s="18" t="s">
        <v>43</v>
      </c>
      <c r="L74" s="18" t="s">
        <v>42</v>
      </c>
      <c r="M74" s="18">
        <v>1.03</v>
      </c>
      <c r="N74" s="40">
        <v>157.22200000000001</v>
      </c>
      <c r="O74" s="26">
        <f>M74*N74</f>
        <v>161.93866</v>
      </c>
      <c r="P74" s="85">
        <f>E74*F74</f>
        <v>17.7161867884783</v>
      </c>
      <c r="Q74" s="64">
        <f>O74</f>
        <v>161.93866</v>
      </c>
      <c r="R74" s="64">
        <f>Q74*1.02*1.05*1.0657</f>
        <v>184.83107008930202</v>
      </c>
    </row>
    <row r="75" spans="1:21" ht="12.75">
      <c r="A75" s="92"/>
      <c r="B75" s="93"/>
      <c r="C75" s="80"/>
      <c r="D75" s="82"/>
      <c r="E75" s="67"/>
      <c r="F75" s="68"/>
      <c r="G75" s="92"/>
      <c r="H75" s="64"/>
      <c r="I75" s="92"/>
      <c r="J75" s="64"/>
      <c r="K75" s="18"/>
      <c r="L75" s="18"/>
      <c r="M75" s="18"/>
      <c r="N75" s="40"/>
      <c r="O75" s="26">
        <v>0</v>
      </c>
      <c r="P75" s="85"/>
      <c r="Q75" s="64"/>
      <c r="R75" s="64"/>
    </row>
    <row r="76" spans="1:21" ht="12.75">
      <c r="A76" s="92"/>
      <c r="B76" s="93"/>
      <c r="C76" s="80"/>
      <c r="D76" s="82"/>
      <c r="E76" s="67"/>
      <c r="F76" s="68"/>
      <c r="G76" s="92"/>
      <c r="H76" s="64"/>
      <c r="I76" s="92"/>
      <c r="J76" s="64"/>
      <c r="K76" s="18"/>
      <c r="L76" s="18"/>
      <c r="M76" s="18"/>
      <c r="N76" s="40"/>
      <c r="O76" s="26">
        <v>0</v>
      </c>
      <c r="P76" s="85"/>
      <c r="Q76" s="64"/>
      <c r="R76" s="64"/>
    </row>
    <row r="77" spans="1:21" ht="12.75">
      <c r="A77" s="94">
        <v>5</v>
      </c>
      <c r="B77" s="89" t="s">
        <v>44</v>
      </c>
      <c r="C77" s="76" t="s">
        <v>45</v>
      </c>
      <c r="D77" s="66" t="s">
        <v>46</v>
      </c>
      <c r="E77" s="78">
        <v>45</v>
      </c>
      <c r="F77" s="68">
        <f>H77+J77+R77</f>
        <v>4.2459020395999998</v>
      </c>
      <c r="G77" s="98">
        <v>0.4</v>
      </c>
      <c r="H77" s="64">
        <f>G77*2.1411</f>
        <v>0.85643999999999998</v>
      </c>
      <c r="I77" s="88">
        <v>4.5429999999999998E-2</v>
      </c>
      <c r="J77" s="64">
        <f>I77*2.85548</f>
        <v>0.12972445639999999</v>
      </c>
      <c r="K77" s="19" t="s">
        <v>47</v>
      </c>
      <c r="L77" s="20" t="s">
        <v>42</v>
      </c>
      <c r="M77" s="15">
        <v>0.11899999999999999</v>
      </c>
      <c r="N77" s="48">
        <v>24</v>
      </c>
      <c r="O77" s="21">
        <f>M77*N77</f>
        <v>2.8559999999999999</v>
      </c>
      <c r="P77" s="85">
        <f>E77*F77</f>
        <v>191.06559178199998</v>
      </c>
      <c r="Q77" s="64">
        <f>O77</f>
        <v>2.8559999999999999</v>
      </c>
      <c r="R77" s="64">
        <f>Q77*1.02*1.05*1.0657</f>
        <v>3.2597375832000002</v>
      </c>
      <c r="U77" s="106">
        <f>SUM(P65+P68+P71+P74+P77)</f>
        <v>225.73230864047827</v>
      </c>
    </row>
    <row r="78" spans="1:21" ht="12.75">
      <c r="A78" s="94"/>
      <c r="B78" s="90"/>
      <c r="C78" s="77"/>
      <c r="D78" s="66"/>
      <c r="E78" s="78"/>
      <c r="F78" s="68"/>
      <c r="G78" s="98"/>
      <c r="H78" s="64"/>
      <c r="I78" s="88"/>
      <c r="J78" s="64"/>
      <c r="K78" s="15" t="s">
        <v>48</v>
      </c>
      <c r="L78" s="15" t="s">
        <v>49</v>
      </c>
      <c r="M78" s="15">
        <v>0.7</v>
      </c>
      <c r="N78" s="41">
        <v>0.157222</v>
      </c>
      <c r="O78" s="16">
        <v>0</v>
      </c>
      <c r="P78" s="85"/>
      <c r="Q78" s="64"/>
      <c r="R78" s="64"/>
    </row>
    <row r="79" spans="1:21" ht="12.75">
      <c r="A79" s="94"/>
      <c r="B79" s="90"/>
      <c r="C79" s="77"/>
      <c r="D79" s="66"/>
      <c r="E79" s="78"/>
      <c r="F79" s="68"/>
      <c r="G79" s="98"/>
      <c r="H79" s="64"/>
      <c r="I79" s="88"/>
      <c r="J79" s="64"/>
      <c r="K79" s="15"/>
      <c r="L79" s="15"/>
      <c r="M79" s="15"/>
      <c r="N79" s="41"/>
      <c r="O79" s="16">
        <v>0</v>
      </c>
      <c r="P79" s="85"/>
      <c r="Q79" s="64"/>
      <c r="R79" s="64"/>
    </row>
    <row r="80" spans="1:21" s="11" customFormat="1" ht="12.75">
      <c r="A80" s="83" t="s">
        <v>53</v>
      </c>
      <c r="B80" s="84"/>
      <c r="C80" s="84"/>
      <c r="D80" s="33"/>
      <c r="E80" s="37"/>
      <c r="F80" s="37"/>
      <c r="G80" s="22"/>
      <c r="H80" s="22"/>
      <c r="I80" s="22"/>
      <c r="J80" s="22"/>
      <c r="K80" s="22"/>
      <c r="L80" s="22"/>
      <c r="M80" s="22"/>
      <c r="N80" s="23"/>
      <c r="O80" s="23"/>
      <c r="P80" s="39"/>
      <c r="Q80" s="22"/>
      <c r="R80" s="24"/>
    </row>
    <row r="81" spans="1:21" s="17" customFormat="1" ht="12.75">
      <c r="A81" s="94">
        <v>1</v>
      </c>
      <c r="B81" s="95" t="s">
        <v>32</v>
      </c>
      <c r="C81" s="72" t="s">
        <v>33</v>
      </c>
      <c r="D81" s="73" t="s">
        <v>34</v>
      </c>
      <c r="E81" s="74">
        <f>0.05*E93/100</f>
        <v>1.7500000000000002E-2</v>
      </c>
      <c r="F81" s="75">
        <f>H81+J81</f>
        <v>400.724492</v>
      </c>
      <c r="G81" s="94">
        <v>82.6</v>
      </c>
      <c r="H81" s="69">
        <f>G81*2.1411</f>
        <v>176.85485999999997</v>
      </c>
      <c r="I81" s="94">
        <v>78.400000000000006</v>
      </c>
      <c r="J81" s="69">
        <f>I81*2.85548</f>
        <v>223.86963200000002</v>
      </c>
      <c r="K81" s="15"/>
      <c r="L81" s="15"/>
      <c r="M81" s="15"/>
      <c r="N81" s="41"/>
      <c r="O81" s="16">
        <v>0</v>
      </c>
      <c r="P81" s="71">
        <f>E81*F81</f>
        <v>7.0126786100000009</v>
      </c>
      <c r="Q81" s="69">
        <v>0</v>
      </c>
      <c r="R81" s="69">
        <v>0</v>
      </c>
    </row>
    <row r="82" spans="1:21" s="17" customFormat="1" ht="12.75">
      <c r="A82" s="94"/>
      <c r="B82" s="95"/>
      <c r="C82" s="72"/>
      <c r="D82" s="73"/>
      <c r="E82" s="74"/>
      <c r="F82" s="75"/>
      <c r="G82" s="94"/>
      <c r="H82" s="69"/>
      <c r="I82" s="94"/>
      <c r="J82" s="69"/>
      <c r="K82" s="15"/>
      <c r="L82" s="15"/>
      <c r="M82" s="15"/>
      <c r="N82" s="41"/>
      <c r="O82" s="16">
        <v>0</v>
      </c>
      <c r="P82" s="71"/>
      <c r="Q82" s="69"/>
      <c r="R82" s="69"/>
    </row>
    <row r="83" spans="1:21" s="17" customFormat="1" ht="12.75">
      <c r="A83" s="94"/>
      <c r="B83" s="95"/>
      <c r="C83" s="72"/>
      <c r="D83" s="73"/>
      <c r="E83" s="74"/>
      <c r="F83" s="75"/>
      <c r="G83" s="94"/>
      <c r="H83" s="69"/>
      <c r="I83" s="94"/>
      <c r="J83" s="69"/>
      <c r="K83" s="15"/>
      <c r="L83" s="15"/>
      <c r="M83" s="15"/>
      <c r="N83" s="41"/>
      <c r="O83" s="16">
        <v>0</v>
      </c>
      <c r="P83" s="71"/>
      <c r="Q83" s="69"/>
      <c r="R83" s="69"/>
    </row>
    <row r="84" spans="1:21" ht="12.75">
      <c r="A84" s="92">
        <v>2</v>
      </c>
      <c r="B84" s="93" t="s">
        <v>35</v>
      </c>
      <c r="C84" s="70" t="s">
        <v>36</v>
      </c>
      <c r="D84" s="66" t="s">
        <v>37</v>
      </c>
      <c r="E84" s="67">
        <f>E81*100*1.9</f>
        <v>3.3250000000000002</v>
      </c>
      <c r="F84" s="68">
        <f>H84+J84</f>
        <v>0.42821999999999999</v>
      </c>
      <c r="G84" s="92">
        <v>0.2</v>
      </c>
      <c r="H84" s="69">
        <f>G84*2.1411</f>
        <v>0.42821999999999999</v>
      </c>
      <c r="I84" s="92"/>
      <c r="J84" s="69">
        <f t="shared" ref="J84" si="3">I84*R71/1000</f>
        <v>0</v>
      </c>
      <c r="K84" s="18"/>
      <c r="L84" s="18"/>
      <c r="M84" s="18"/>
      <c r="N84" s="25"/>
      <c r="O84" s="26">
        <v>0</v>
      </c>
      <c r="P84" s="85">
        <f>E84*F84</f>
        <v>1.4238315000000001</v>
      </c>
      <c r="Q84" s="64">
        <v>0</v>
      </c>
      <c r="R84" s="64">
        <v>0</v>
      </c>
    </row>
    <row r="85" spans="1:21" ht="12.75">
      <c r="A85" s="92"/>
      <c r="B85" s="93"/>
      <c r="C85" s="70"/>
      <c r="D85" s="66"/>
      <c r="E85" s="67"/>
      <c r="F85" s="68"/>
      <c r="G85" s="92"/>
      <c r="H85" s="69"/>
      <c r="I85" s="92"/>
      <c r="J85" s="69"/>
      <c r="K85" s="18"/>
      <c r="L85" s="18"/>
      <c r="M85" s="18"/>
      <c r="N85" s="25"/>
      <c r="O85" s="26">
        <v>0</v>
      </c>
      <c r="P85" s="85"/>
      <c r="Q85" s="64"/>
      <c r="R85" s="64"/>
    </row>
    <row r="86" spans="1:21" ht="12.75">
      <c r="A86" s="92"/>
      <c r="B86" s="93"/>
      <c r="C86" s="70"/>
      <c r="D86" s="66"/>
      <c r="E86" s="67"/>
      <c r="F86" s="68"/>
      <c r="G86" s="92"/>
      <c r="H86" s="69"/>
      <c r="I86" s="92"/>
      <c r="J86" s="69"/>
      <c r="K86" s="18"/>
      <c r="L86" s="18"/>
      <c r="M86" s="18"/>
      <c r="N86" s="25"/>
      <c r="O86" s="26">
        <v>0</v>
      </c>
      <c r="P86" s="85"/>
      <c r="Q86" s="64"/>
      <c r="R86" s="64"/>
    </row>
    <row r="87" spans="1:21" ht="12.75">
      <c r="A87" s="94">
        <v>3</v>
      </c>
      <c r="B87" s="93" t="s">
        <v>38</v>
      </c>
      <c r="C87" s="70" t="s">
        <v>39</v>
      </c>
      <c r="D87" s="66" t="s">
        <v>37</v>
      </c>
      <c r="E87" s="67">
        <f>E84</f>
        <v>3.3250000000000002</v>
      </c>
      <c r="F87" s="68">
        <f>H87+J87</f>
        <v>1.42774</v>
      </c>
      <c r="G87" s="92"/>
      <c r="H87" s="64">
        <v>0</v>
      </c>
      <c r="I87" s="92">
        <v>0.5</v>
      </c>
      <c r="J87" s="64">
        <f>I87*J$10</f>
        <v>1.42774</v>
      </c>
      <c r="K87" s="18"/>
      <c r="L87" s="18"/>
      <c r="M87" s="18"/>
      <c r="N87" s="25"/>
      <c r="O87" s="26">
        <v>0</v>
      </c>
      <c r="P87" s="85">
        <f>E87*F87</f>
        <v>4.7472355000000004</v>
      </c>
      <c r="Q87" s="64">
        <v>0</v>
      </c>
      <c r="R87" s="64">
        <v>0</v>
      </c>
    </row>
    <row r="88" spans="1:21" ht="12.75">
      <c r="A88" s="94"/>
      <c r="B88" s="93"/>
      <c r="C88" s="70"/>
      <c r="D88" s="66"/>
      <c r="E88" s="67"/>
      <c r="F88" s="68"/>
      <c r="G88" s="92"/>
      <c r="H88" s="64"/>
      <c r="I88" s="92"/>
      <c r="J88" s="64"/>
      <c r="K88" s="18"/>
      <c r="L88" s="18"/>
      <c r="M88" s="18"/>
      <c r="N88" s="25"/>
      <c r="O88" s="26">
        <v>0</v>
      </c>
      <c r="P88" s="85"/>
      <c r="Q88" s="64"/>
      <c r="R88" s="64"/>
    </row>
    <row r="89" spans="1:21" ht="12.75">
      <c r="A89" s="94"/>
      <c r="B89" s="93"/>
      <c r="C89" s="70"/>
      <c r="D89" s="66"/>
      <c r="E89" s="67"/>
      <c r="F89" s="68"/>
      <c r="G89" s="92"/>
      <c r="H89" s="64"/>
      <c r="I89" s="92"/>
      <c r="J89" s="64"/>
      <c r="K89" s="18"/>
      <c r="L89" s="18"/>
      <c r="M89" s="18"/>
      <c r="N89" s="25"/>
      <c r="O89" s="26">
        <v>0</v>
      </c>
      <c r="P89" s="85"/>
      <c r="Q89" s="64"/>
      <c r="R89" s="64"/>
      <c r="U89" s="106">
        <f>SUM(P81+P84+P87+P90+P93)</f>
        <v>175.56957338703867</v>
      </c>
    </row>
    <row r="90" spans="1:21" ht="12.75">
      <c r="A90" s="92">
        <v>4</v>
      </c>
      <c r="B90" s="93" t="s">
        <v>40</v>
      </c>
      <c r="C90" s="79" t="s">
        <v>41</v>
      </c>
      <c r="D90" s="81" t="s">
        <v>42</v>
      </c>
      <c r="E90" s="67">
        <f>E93*0.00206</f>
        <v>7.2100000000000011E-2</v>
      </c>
      <c r="F90" s="68">
        <f>H90+J90+R90</f>
        <v>191.11312608930203</v>
      </c>
      <c r="G90" s="92"/>
      <c r="H90" s="64">
        <v>0</v>
      </c>
      <c r="I90" s="92">
        <v>2.2000000000000002</v>
      </c>
      <c r="J90" s="64">
        <f>I90*J$10</f>
        <v>6.2820560000000008</v>
      </c>
      <c r="K90" s="18" t="s">
        <v>43</v>
      </c>
      <c r="L90" s="18" t="s">
        <v>42</v>
      </c>
      <c r="M90" s="18">
        <v>1.03</v>
      </c>
      <c r="N90" s="40">
        <v>157.22200000000001</v>
      </c>
      <c r="O90" s="26">
        <f>M90*N90</f>
        <v>161.93866</v>
      </c>
      <c r="P90" s="85">
        <f>E90*F90</f>
        <v>13.779256391038679</v>
      </c>
      <c r="Q90" s="64">
        <f>O90</f>
        <v>161.93866</v>
      </c>
      <c r="R90" s="64">
        <f>Q90*1.02*1.05*1.0657</f>
        <v>184.83107008930202</v>
      </c>
    </row>
    <row r="91" spans="1:21" ht="12.75">
      <c r="A91" s="92"/>
      <c r="B91" s="93"/>
      <c r="C91" s="80"/>
      <c r="D91" s="82"/>
      <c r="E91" s="67"/>
      <c r="F91" s="68"/>
      <c r="G91" s="92"/>
      <c r="H91" s="64"/>
      <c r="I91" s="92"/>
      <c r="J91" s="64"/>
      <c r="K91" s="18"/>
      <c r="L91" s="18"/>
      <c r="M91" s="18"/>
      <c r="N91" s="40"/>
      <c r="O91" s="26">
        <v>0</v>
      </c>
      <c r="P91" s="85"/>
      <c r="Q91" s="64"/>
      <c r="R91" s="64"/>
    </row>
    <row r="92" spans="1:21" ht="12.75">
      <c r="A92" s="92"/>
      <c r="B92" s="93"/>
      <c r="C92" s="80"/>
      <c r="D92" s="82"/>
      <c r="E92" s="67"/>
      <c r="F92" s="68"/>
      <c r="G92" s="92"/>
      <c r="H92" s="64"/>
      <c r="I92" s="92"/>
      <c r="J92" s="64"/>
      <c r="K92" s="18"/>
      <c r="L92" s="18"/>
      <c r="M92" s="18"/>
      <c r="N92" s="40"/>
      <c r="O92" s="26">
        <v>0</v>
      </c>
      <c r="P92" s="85"/>
      <c r="Q92" s="64"/>
      <c r="R92" s="64"/>
    </row>
    <row r="93" spans="1:21" ht="12.75">
      <c r="A93" s="94">
        <v>5</v>
      </c>
      <c r="B93" s="89" t="s">
        <v>44</v>
      </c>
      <c r="C93" s="76" t="s">
        <v>45</v>
      </c>
      <c r="D93" s="66" t="s">
        <v>46</v>
      </c>
      <c r="E93" s="78">
        <v>35</v>
      </c>
      <c r="F93" s="68">
        <f>H93+J93+R93</f>
        <v>4.2459020395999998</v>
      </c>
      <c r="G93" s="98">
        <v>0.4</v>
      </c>
      <c r="H93" s="64">
        <f>G93*2.1411</f>
        <v>0.85643999999999998</v>
      </c>
      <c r="I93" s="88">
        <v>4.5429999999999998E-2</v>
      </c>
      <c r="J93" s="64">
        <f>I93*2.85548</f>
        <v>0.12972445639999999</v>
      </c>
      <c r="K93" s="19" t="s">
        <v>47</v>
      </c>
      <c r="L93" s="20" t="s">
        <v>42</v>
      </c>
      <c r="M93" s="15">
        <v>0.11899999999999999</v>
      </c>
      <c r="N93" s="48">
        <v>24</v>
      </c>
      <c r="O93" s="21">
        <f>M93*N93</f>
        <v>2.8559999999999999</v>
      </c>
      <c r="P93" s="85">
        <f>E93*F93</f>
        <v>148.60657138599998</v>
      </c>
      <c r="Q93" s="64">
        <f>O93</f>
        <v>2.8559999999999999</v>
      </c>
      <c r="R93" s="64">
        <f>Q93*1.02*1.05*1.0657</f>
        <v>3.2597375832000002</v>
      </c>
    </row>
    <row r="94" spans="1:21" ht="12.75">
      <c r="A94" s="94"/>
      <c r="B94" s="90"/>
      <c r="C94" s="77"/>
      <c r="D94" s="66"/>
      <c r="E94" s="78"/>
      <c r="F94" s="68"/>
      <c r="G94" s="98"/>
      <c r="H94" s="64"/>
      <c r="I94" s="88"/>
      <c r="J94" s="64"/>
      <c r="K94" s="15" t="s">
        <v>48</v>
      </c>
      <c r="L94" s="15" t="s">
        <v>49</v>
      </c>
      <c r="M94" s="15">
        <v>0.7</v>
      </c>
      <c r="N94" s="41">
        <v>0.157222</v>
      </c>
      <c r="O94" s="16">
        <v>0</v>
      </c>
      <c r="P94" s="85"/>
      <c r="Q94" s="64"/>
      <c r="R94" s="64"/>
    </row>
    <row r="95" spans="1:21" ht="12.75">
      <c r="A95" s="94"/>
      <c r="B95" s="90"/>
      <c r="C95" s="77"/>
      <c r="D95" s="66"/>
      <c r="E95" s="78"/>
      <c r="F95" s="68"/>
      <c r="G95" s="98"/>
      <c r="H95" s="64"/>
      <c r="I95" s="88"/>
      <c r="J95" s="64"/>
      <c r="K95" s="15"/>
      <c r="L95" s="15"/>
      <c r="M95" s="15"/>
      <c r="N95" s="41"/>
      <c r="O95" s="16">
        <v>0</v>
      </c>
      <c r="P95" s="85"/>
      <c r="Q95" s="64"/>
      <c r="R95" s="64"/>
    </row>
    <row r="96" spans="1:21" s="11" customFormat="1" ht="12.75">
      <c r="A96" s="83" t="s">
        <v>54</v>
      </c>
      <c r="B96" s="84"/>
      <c r="C96" s="84"/>
      <c r="D96" s="33"/>
      <c r="E96" s="37"/>
      <c r="F96" s="37"/>
      <c r="G96" s="22"/>
      <c r="H96" s="22"/>
      <c r="I96" s="22"/>
      <c r="J96" s="22"/>
      <c r="K96" s="22"/>
      <c r="L96" s="22"/>
      <c r="M96" s="22"/>
      <c r="N96" s="23"/>
      <c r="O96" s="23"/>
      <c r="P96" s="39"/>
      <c r="Q96" s="22"/>
      <c r="R96" s="24"/>
    </row>
    <row r="97" spans="1:21" s="17" customFormat="1" ht="12.75">
      <c r="A97" s="94">
        <v>1</v>
      </c>
      <c r="B97" s="95" t="s">
        <v>32</v>
      </c>
      <c r="C97" s="72" t="s">
        <v>33</v>
      </c>
      <c r="D97" s="73" t="s">
        <v>34</v>
      </c>
      <c r="E97" s="74">
        <f>0.05*E109/100</f>
        <v>1.1000000000000001E-2</v>
      </c>
      <c r="F97" s="75">
        <f>H97+J97</f>
        <v>400.724492</v>
      </c>
      <c r="G97" s="94">
        <v>82.6</v>
      </c>
      <c r="H97" s="69">
        <f>G97*2.1411</f>
        <v>176.85485999999997</v>
      </c>
      <c r="I97" s="94">
        <v>78.400000000000006</v>
      </c>
      <c r="J97" s="69">
        <f>I97*2.85548</f>
        <v>223.86963200000002</v>
      </c>
      <c r="K97" s="15"/>
      <c r="L97" s="15"/>
      <c r="M97" s="15"/>
      <c r="N97" s="41"/>
      <c r="O97" s="16">
        <v>0</v>
      </c>
      <c r="P97" s="71">
        <f>E97*F97</f>
        <v>4.4079694120000008</v>
      </c>
      <c r="Q97" s="69">
        <v>0</v>
      </c>
      <c r="R97" s="69">
        <v>0</v>
      </c>
    </row>
    <row r="98" spans="1:21" s="17" customFormat="1" ht="12.75">
      <c r="A98" s="94"/>
      <c r="B98" s="95"/>
      <c r="C98" s="72"/>
      <c r="D98" s="73"/>
      <c r="E98" s="74"/>
      <c r="F98" s="75"/>
      <c r="G98" s="94"/>
      <c r="H98" s="69"/>
      <c r="I98" s="94"/>
      <c r="J98" s="69"/>
      <c r="K98" s="15"/>
      <c r="L98" s="15"/>
      <c r="M98" s="15"/>
      <c r="N98" s="41"/>
      <c r="O98" s="16">
        <v>0</v>
      </c>
      <c r="P98" s="71"/>
      <c r="Q98" s="69"/>
      <c r="R98" s="69"/>
    </row>
    <row r="99" spans="1:21" s="17" customFormat="1" ht="12.75">
      <c r="A99" s="94"/>
      <c r="B99" s="95"/>
      <c r="C99" s="72"/>
      <c r="D99" s="73"/>
      <c r="E99" s="74"/>
      <c r="F99" s="75"/>
      <c r="G99" s="94"/>
      <c r="H99" s="69"/>
      <c r="I99" s="94"/>
      <c r="J99" s="69"/>
      <c r="K99" s="15"/>
      <c r="L99" s="15"/>
      <c r="M99" s="15"/>
      <c r="N99" s="41"/>
      <c r="O99" s="16">
        <v>0</v>
      </c>
      <c r="P99" s="71"/>
      <c r="Q99" s="69"/>
      <c r="R99" s="69"/>
    </row>
    <row r="100" spans="1:21" ht="12.75">
      <c r="A100" s="92">
        <v>2</v>
      </c>
      <c r="B100" s="93" t="s">
        <v>35</v>
      </c>
      <c r="C100" s="70" t="s">
        <v>36</v>
      </c>
      <c r="D100" s="66" t="s">
        <v>37</v>
      </c>
      <c r="E100" s="67">
        <f>E97*100*1.9</f>
        <v>2.09</v>
      </c>
      <c r="F100" s="68">
        <f>H100+J100</f>
        <v>0.42821999999999999</v>
      </c>
      <c r="G100" s="92">
        <v>0.2</v>
      </c>
      <c r="H100" s="69">
        <f>G100*2.1411</f>
        <v>0.42821999999999999</v>
      </c>
      <c r="I100" s="92"/>
      <c r="J100" s="69">
        <f t="shared" ref="J100" si="4">I100*R87/1000</f>
        <v>0</v>
      </c>
      <c r="K100" s="18"/>
      <c r="L100" s="18"/>
      <c r="M100" s="18"/>
      <c r="N100" s="25"/>
      <c r="O100" s="26">
        <v>0</v>
      </c>
      <c r="P100" s="85">
        <f>E100*F100</f>
        <v>0.89497979999999988</v>
      </c>
      <c r="Q100" s="64">
        <v>0</v>
      </c>
      <c r="R100" s="64">
        <v>0</v>
      </c>
    </row>
    <row r="101" spans="1:21" ht="12.75">
      <c r="A101" s="92"/>
      <c r="B101" s="93"/>
      <c r="C101" s="70"/>
      <c r="D101" s="66"/>
      <c r="E101" s="67"/>
      <c r="F101" s="68"/>
      <c r="G101" s="92"/>
      <c r="H101" s="69"/>
      <c r="I101" s="92"/>
      <c r="J101" s="69"/>
      <c r="K101" s="18"/>
      <c r="L101" s="18"/>
      <c r="M101" s="18"/>
      <c r="N101" s="25"/>
      <c r="O101" s="26">
        <v>0</v>
      </c>
      <c r="P101" s="85"/>
      <c r="Q101" s="64"/>
      <c r="R101" s="64"/>
    </row>
    <row r="102" spans="1:21" ht="12.75">
      <c r="A102" s="92"/>
      <c r="B102" s="93"/>
      <c r="C102" s="70"/>
      <c r="D102" s="66"/>
      <c r="E102" s="67"/>
      <c r="F102" s="68"/>
      <c r="G102" s="92"/>
      <c r="H102" s="69"/>
      <c r="I102" s="92"/>
      <c r="J102" s="69"/>
      <c r="K102" s="18"/>
      <c r="L102" s="18"/>
      <c r="M102" s="18"/>
      <c r="N102" s="25"/>
      <c r="O102" s="26">
        <v>0</v>
      </c>
      <c r="P102" s="85"/>
      <c r="Q102" s="64"/>
      <c r="R102" s="64"/>
    </row>
    <row r="103" spans="1:21" ht="12.75">
      <c r="A103" s="94">
        <v>3</v>
      </c>
      <c r="B103" s="93" t="s">
        <v>38</v>
      </c>
      <c r="C103" s="70" t="s">
        <v>39</v>
      </c>
      <c r="D103" s="66" t="s">
        <v>37</v>
      </c>
      <c r="E103" s="67">
        <f>E100</f>
        <v>2.09</v>
      </c>
      <c r="F103" s="68">
        <f>H103+J103</f>
        <v>1.42774</v>
      </c>
      <c r="G103" s="92"/>
      <c r="H103" s="64">
        <v>0</v>
      </c>
      <c r="I103" s="92">
        <v>0.5</v>
      </c>
      <c r="J103" s="64">
        <f>I103*J$10</f>
        <v>1.42774</v>
      </c>
      <c r="K103" s="18"/>
      <c r="L103" s="18"/>
      <c r="M103" s="18"/>
      <c r="N103" s="25"/>
      <c r="O103" s="26">
        <v>0</v>
      </c>
      <c r="P103" s="85">
        <f>E103*F103</f>
        <v>2.9839765999999996</v>
      </c>
      <c r="Q103" s="64">
        <v>0</v>
      </c>
      <c r="R103" s="64">
        <v>0</v>
      </c>
    </row>
    <row r="104" spans="1:21" ht="12.75">
      <c r="A104" s="94"/>
      <c r="B104" s="93"/>
      <c r="C104" s="70"/>
      <c r="D104" s="66"/>
      <c r="E104" s="67"/>
      <c r="F104" s="68"/>
      <c r="G104" s="92"/>
      <c r="H104" s="64"/>
      <c r="I104" s="92"/>
      <c r="J104" s="64"/>
      <c r="K104" s="18"/>
      <c r="L104" s="18"/>
      <c r="M104" s="18"/>
      <c r="N104" s="25"/>
      <c r="O104" s="26">
        <v>0</v>
      </c>
      <c r="P104" s="85"/>
      <c r="Q104" s="64"/>
      <c r="R104" s="64"/>
    </row>
    <row r="105" spans="1:21" ht="12.75">
      <c r="A105" s="94"/>
      <c r="B105" s="93"/>
      <c r="C105" s="70"/>
      <c r="D105" s="66"/>
      <c r="E105" s="67"/>
      <c r="F105" s="68"/>
      <c r="G105" s="92"/>
      <c r="H105" s="64"/>
      <c r="I105" s="92"/>
      <c r="J105" s="64"/>
      <c r="K105" s="18"/>
      <c r="L105" s="18"/>
      <c r="M105" s="18"/>
      <c r="N105" s="25"/>
      <c r="O105" s="26">
        <v>0</v>
      </c>
      <c r="P105" s="85"/>
      <c r="Q105" s="64"/>
      <c r="R105" s="64"/>
    </row>
    <row r="106" spans="1:21" ht="12.75">
      <c r="A106" s="92">
        <v>4</v>
      </c>
      <c r="B106" s="93" t="s">
        <v>40</v>
      </c>
      <c r="C106" s="79" t="s">
        <v>41</v>
      </c>
      <c r="D106" s="81" t="s">
        <v>42</v>
      </c>
      <c r="E106" s="67">
        <f>E109*0.00206</f>
        <v>4.5320000000000006E-2</v>
      </c>
      <c r="F106" s="68">
        <f>H106+J106+R106</f>
        <v>191.11312608930203</v>
      </c>
      <c r="G106" s="92"/>
      <c r="H106" s="64">
        <v>0</v>
      </c>
      <c r="I106" s="92">
        <v>2.2000000000000002</v>
      </c>
      <c r="J106" s="64">
        <f>I106*J$10</f>
        <v>6.2820560000000008</v>
      </c>
      <c r="K106" s="18" t="s">
        <v>43</v>
      </c>
      <c r="L106" s="18" t="s">
        <v>42</v>
      </c>
      <c r="M106" s="18">
        <v>1.03</v>
      </c>
      <c r="N106" s="40">
        <v>157.22200000000001</v>
      </c>
      <c r="O106" s="26">
        <f>M106*N106</f>
        <v>161.93866</v>
      </c>
      <c r="P106" s="85">
        <f>E106*F106</f>
        <v>8.6612468743671691</v>
      </c>
      <c r="Q106" s="64">
        <f>O106</f>
        <v>161.93866</v>
      </c>
      <c r="R106" s="64">
        <f>Q106*1.02*1.05*1.0657</f>
        <v>184.83107008930202</v>
      </c>
    </row>
    <row r="107" spans="1:21" ht="12.75">
      <c r="A107" s="92"/>
      <c r="B107" s="93"/>
      <c r="C107" s="80"/>
      <c r="D107" s="82"/>
      <c r="E107" s="67"/>
      <c r="F107" s="68"/>
      <c r="G107" s="92"/>
      <c r="H107" s="64"/>
      <c r="I107" s="92"/>
      <c r="J107" s="64"/>
      <c r="K107" s="18"/>
      <c r="L107" s="18"/>
      <c r="M107" s="18"/>
      <c r="N107" s="40"/>
      <c r="O107" s="26">
        <v>0</v>
      </c>
      <c r="P107" s="85"/>
      <c r="Q107" s="64"/>
      <c r="R107" s="64"/>
      <c r="U107" s="106">
        <f>SUM(P97+P100+P103+P106+P109)</f>
        <v>110.35801755756717</v>
      </c>
    </row>
    <row r="108" spans="1:21" ht="12.75">
      <c r="A108" s="92"/>
      <c r="B108" s="93"/>
      <c r="C108" s="80"/>
      <c r="D108" s="82"/>
      <c r="E108" s="67"/>
      <c r="F108" s="68"/>
      <c r="G108" s="92"/>
      <c r="H108" s="64"/>
      <c r="I108" s="92"/>
      <c r="J108" s="64"/>
      <c r="K108" s="18"/>
      <c r="L108" s="18"/>
      <c r="M108" s="18"/>
      <c r="N108" s="40"/>
      <c r="O108" s="26">
        <v>0</v>
      </c>
      <c r="P108" s="85"/>
      <c r="Q108" s="64"/>
      <c r="R108" s="64"/>
    </row>
    <row r="109" spans="1:21" ht="12.75">
      <c r="A109" s="94">
        <v>5</v>
      </c>
      <c r="B109" s="89" t="s">
        <v>44</v>
      </c>
      <c r="C109" s="76" t="s">
        <v>45</v>
      </c>
      <c r="D109" s="66" t="s">
        <v>46</v>
      </c>
      <c r="E109" s="78">
        <v>22</v>
      </c>
      <c r="F109" s="68">
        <f>H109+J109+R109</f>
        <v>4.2459020395999998</v>
      </c>
      <c r="G109" s="98">
        <v>0.4</v>
      </c>
      <c r="H109" s="64">
        <f>G109*2.1411</f>
        <v>0.85643999999999998</v>
      </c>
      <c r="I109" s="88">
        <v>4.5429999999999998E-2</v>
      </c>
      <c r="J109" s="64">
        <f>I109*2.85548</f>
        <v>0.12972445639999999</v>
      </c>
      <c r="K109" s="19" t="s">
        <v>47</v>
      </c>
      <c r="L109" s="20" t="s">
        <v>42</v>
      </c>
      <c r="M109" s="15">
        <v>0.11899999999999999</v>
      </c>
      <c r="N109" s="48">
        <v>24</v>
      </c>
      <c r="O109" s="21">
        <f>M109*N109</f>
        <v>2.8559999999999999</v>
      </c>
      <c r="P109" s="85">
        <f>E109*F109</f>
        <v>93.409844871199994</v>
      </c>
      <c r="Q109" s="64">
        <f>O109</f>
        <v>2.8559999999999999</v>
      </c>
      <c r="R109" s="64">
        <f>Q109*1.02*1.05*1.0657</f>
        <v>3.2597375832000002</v>
      </c>
    </row>
    <row r="110" spans="1:21" ht="12.75">
      <c r="A110" s="94"/>
      <c r="B110" s="90"/>
      <c r="C110" s="77"/>
      <c r="D110" s="66"/>
      <c r="E110" s="78"/>
      <c r="F110" s="68"/>
      <c r="G110" s="98"/>
      <c r="H110" s="64"/>
      <c r="I110" s="88"/>
      <c r="J110" s="64"/>
      <c r="K110" s="15" t="s">
        <v>48</v>
      </c>
      <c r="L110" s="15" t="s">
        <v>49</v>
      </c>
      <c r="M110" s="15">
        <v>0.7</v>
      </c>
      <c r="N110" s="41">
        <v>0.157222</v>
      </c>
      <c r="O110" s="16">
        <v>0</v>
      </c>
      <c r="P110" s="85"/>
      <c r="Q110" s="64"/>
      <c r="R110" s="64"/>
    </row>
    <row r="111" spans="1:21" ht="12.75">
      <c r="A111" s="94"/>
      <c r="B111" s="90"/>
      <c r="C111" s="77"/>
      <c r="D111" s="66"/>
      <c r="E111" s="78"/>
      <c r="F111" s="68"/>
      <c r="G111" s="98"/>
      <c r="H111" s="64"/>
      <c r="I111" s="88"/>
      <c r="J111" s="64"/>
      <c r="K111" s="15"/>
      <c r="L111" s="15"/>
      <c r="M111" s="15"/>
      <c r="N111" s="41"/>
      <c r="O111" s="16">
        <v>0</v>
      </c>
      <c r="P111" s="85"/>
      <c r="Q111" s="64"/>
      <c r="R111" s="64"/>
    </row>
    <row r="112" spans="1:21" s="11" customFormat="1" ht="12.75">
      <c r="A112" s="83" t="s">
        <v>55</v>
      </c>
      <c r="B112" s="84"/>
      <c r="C112" s="84"/>
      <c r="D112" s="33"/>
      <c r="E112" s="37"/>
      <c r="F112" s="37"/>
      <c r="G112" s="22"/>
      <c r="H112" s="22"/>
      <c r="I112" s="22"/>
      <c r="J112" s="22"/>
      <c r="K112" s="22"/>
      <c r="L112" s="22"/>
      <c r="M112" s="22"/>
      <c r="N112" s="23"/>
      <c r="O112" s="23"/>
      <c r="P112" s="39"/>
      <c r="Q112" s="22"/>
      <c r="R112" s="24"/>
    </row>
    <row r="113" spans="1:21" s="17" customFormat="1" ht="12.75">
      <c r="A113" s="94">
        <v>1</v>
      </c>
      <c r="B113" s="95" t="s">
        <v>32</v>
      </c>
      <c r="C113" s="72" t="s">
        <v>33</v>
      </c>
      <c r="D113" s="73" t="s">
        <v>34</v>
      </c>
      <c r="E113" s="74">
        <f>0.05*E125/100</f>
        <v>0.105</v>
      </c>
      <c r="F113" s="75">
        <f>H113+J113</f>
        <v>400.724492</v>
      </c>
      <c r="G113" s="94">
        <v>82.6</v>
      </c>
      <c r="H113" s="69">
        <f>G113*2.1411</f>
        <v>176.85485999999997</v>
      </c>
      <c r="I113" s="94">
        <v>78.400000000000006</v>
      </c>
      <c r="J113" s="69">
        <f>I113*2.85548</f>
        <v>223.86963200000002</v>
      </c>
      <c r="K113" s="15"/>
      <c r="L113" s="15"/>
      <c r="M113" s="15"/>
      <c r="N113" s="41"/>
      <c r="O113" s="16">
        <v>0</v>
      </c>
      <c r="P113" s="71">
        <f>E113*F113</f>
        <v>42.076071659999997</v>
      </c>
      <c r="Q113" s="69">
        <v>0</v>
      </c>
      <c r="R113" s="69">
        <v>0</v>
      </c>
    </row>
    <row r="114" spans="1:21" s="17" customFormat="1" ht="12.75">
      <c r="A114" s="94"/>
      <c r="B114" s="95"/>
      <c r="C114" s="72"/>
      <c r="D114" s="73"/>
      <c r="E114" s="74"/>
      <c r="F114" s="75"/>
      <c r="G114" s="94"/>
      <c r="H114" s="69"/>
      <c r="I114" s="94"/>
      <c r="J114" s="69"/>
      <c r="K114" s="15"/>
      <c r="L114" s="15"/>
      <c r="M114" s="15"/>
      <c r="N114" s="41"/>
      <c r="O114" s="16">
        <v>0</v>
      </c>
      <c r="P114" s="71"/>
      <c r="Q114" s="69"/>
      <c r="R114" s="69"/>
    </row>
    <row r="115" spans="1:21" s="17" customFormat="1" ht="12.75">
      <c r="A115" s="94"/>
      <c r="B115" s="95"/>
      <c r="C115" s="72"/>
      <c r="D115" s="73"/>
      <c r="E115" s="74"/>
      <c r="F115" s="75"/>
      <c r="G115" s="94"/>
      <c r="H115" s="69"/>
      <c r="I115" s="94"/>
      <c r="J115" s="69"/>
      <c r="K115" s="15"/>
      <c r="L115" s="15"/>
      <c r="M115" s="15"/>
      <c r="N115" s="41"/>
      <c r="O115" s="16">
        <v>0</v>
      </c>
      <c r="P115" s="71"/>
      <c r="Q115" s="69"/>
      <c r="R115" s="69"/>
    </row>
    <row r="116" spans="1:21" ht="12.75">
      <c r="A116" s="92">
        <v>2</v>
      </c>
      <c r="B116" s="93" t="s">
        <v>35</v>
      </c>
      <c r="C116" s="70" t="s">
        <v>36</v>
      </c>
      <c r="D116" s="66" t="s">
        <v>37</v>
      </c>
      <c r="E116" s="67">
        <f>E113*100*1.9</f>
        <v>19.95</v>
      </c>
      <c r="F116" s="68">
        <f>H116+J116</f>
        <v>0.42821999999999999</v>
      </c>
      <c r="G116" s="92">
        <v>0.2</v>
      </c>
      <c r="H116" s="69">
        <f>G116*2.1411</f>
        <v>0.42821999999999999</v>
      </c>
      <c r="I116" s="92"/>
      <c r="J116" s="69">
        <f t="shared" ref="J116" si="5">I116*R103/1000</f>
        <v>0</v>
      </c>
      <c r="K116" s="18"/>
      <c r="L116" s="18"/>
      <c r="M116" s="18"/>
      <c r="N116" s="25"/>
      <c r="O116" s="26">
        <v>0</v>
      </c>
      <c r="P116" s="85">
        <f>E116*F116</f>
        <v>8.5429889999999986</v>
      </c>
      <c r="Q116" s="64">
        <v>0</v>
      </c>
      <c r="R116" s="64">
        <v>0</v>
      </c>
    </row>
    <row r="117" spans="1:21" ht="12.75">
      <c r="A117" s="92"/>
      <c r="B117" s="93"/>
      <c r="C117" s="70"/>
      <c r="D117" s="66"/>
      <c r="E117" s="67"/>
      <c r="F117" s="68"/>
      <c r="G117" s="92"/>
      <c r="H117" s="69"/>
      <c r="I117" s="92"/>
      <c r="J117" s="69"/>
      <c r="K117" s="18"/>
      <c r="L117" s="18"/>
      <c r="M117" s="18"/>
      <c r="N117" s="25"/>
      <c r="O117" s="26">
        <v>0</v>
      </c>
      <c r="P117" s="85"/>
      <c r="Q117" s="64"/>
      <c r="R117" s="64"/>
    </row>
    <row r="118" spans="1:21" ht="12.75">
      <c r="A118" s="92"/>
      <c r="B118" s="93"/>
      <c r="C118" s="70"/>
      <c r="D118" s="66"/>
      <c r="E118" s="67"/>
      <c r="F118" s="68"/>
      <c r="G118" s="92"/>
      <c r="H118" s="69"/>
      <c r="I118" s="92"/>
      <c r="J118" s="69"/>
      <c r="K118" s="18"/>
      <c r="L118" s="18"/>
      <c r="M118" s="18"/>
      <c r="N118" s="25"/>
      <c r="O118" s="26">
        <v>0</v>
      </c>
      <c r="P118" s="85"/>
      <c r="Q118" s="64"/>
      <c r="R118" s="64"/>
    </row>
    <row r="119" spans="1:21" ht="12.75">
      <c r="A119" s="94">
        <v>3</v>
      </c>
      <c r="B119" s="93" t="s">
        <v>38</v>
      </c>
      <c r="C119" s="70" t="s">
        <v>39</v>
      </c>
      <c r="D119" s="66" t="s">
        <v>37</v>
      </c>
      <c r="E119" s="67">
        <f>E116</f>
        <v>19.95</v>
      </c>
      <c r="F119" s="68">
        <f>H119+J119</f>
        <v>1.42774</v>
      </c>
      <c r="G119" s="92"/>
      <c r="H119" s="64">
        <v>0</v>
      </c>
      <c r="I119" s="92">
        <v>0.5</v>
      </c>
      <c r="J119" s="64">
        <f>I119*J$10</f>
        <v>1.42774</v>
      </c>
      <c r="K119" s="18"/>
      <c r="L119" s="18"/>
      <c r="M119" s="18"/>
      <c r="N119" s="25"/>
      <c r="O119" s="26">
        <v>0</v>
      </c>
      <c r="P119" s="85">
        <f>E119*F119</f>
        <v>28.483412999999999</v>
      </c>
      <c r="Q119" s="64">
        <v>0</v>
      </c>
      <c r="R119" s="64">
        <v>0</v>
      </c>
    </row>
    <row r="120" spans="1:21" ht="12.75">
      <c r="A120" s="94"/>
      <c r="B120" s="93"/>
      <c r="C120" s="70"/>
      <c r="D120" s="66"/>
      <c r="E120" s="67"/>
      <c r="F120" s="68"/>
      <c r="G120" s="92"/>
      <c r="H120" s="64"/>
      <c r="I120" s="92"/>
      <c r="J120" s="64"/>
      <c r="K120" s="18"/>
      <c r="L120" s="18"/>
      <c r="M120" s="18"/>
      <c r="N120" s="25"/>
      <c r="O120" s="26">
        <v>0</v>
      </c>
      <c r="P120" s="85"/>
      <c r="Q120" s="64"/>
      <c r="R120" s="64"/>
    </row>
    <row r="121" spans="1:21" ht="12.75">
      <c r="A121" s="94"/>
      <c r="B121" s="93"/>
      <c r="C121" s="70"/>
      <c r="D121" s="66"/>
      <c r="E121" s="67"/>
      <c r="F121" s="68"/>
      <c r="G121" s="92"/>
      <c r="H121" s="64"/>
      <c r="I121" s="92"/>
      <c r="J121" s="64"/>
      <c r="K121" s="18"/>
      <c r="L121" s="18"/>
      <c r="M121" s="18"/>
      <c r="N121" s="25"/>
      <c r="O121" s="26">
        <v>0</v>
      </c>
      <c r="P121" s="85"/>
      <c r="Q121" s="64"/>
      <c r="R121" s="64"/>
    </row>
    <row r="122" spans="1:21" ht="12.75">
      <c r="A122" s="92">
        <v>4</v>
      </c>
      <c r="B122" s="93" t="s">
        <v>40</v>
      </c>
      <c r="C122" s="79" t="s">
        <v>41</v>
      </c>
      <c r="D122" s="81" t="s">
        <v>42</v>
      </c>
      <c r="E122" s="67">
        <f>E125*0.00206</f>
        <v>0.43260000000000004</v>
      </c>
      <c r="F122" s="68">
        <f>H122+J122+R122</f>
        <v>191.11312608930203</v>
      </c>
      <c r="G122" s="92"/>
      <c r="H122" s="64">
        <v>0</v>
      </c>
      <c r="I122" s="92">
        <v>2.2000000000000002</v>
      </c>
      <c r="J122" s="64">
        <f>I122*J$10</f>
        <v>6.2820560000000008</v>
      </c>
      <c r="K122" s="18" t="s">
        <v>43</v>
      </c>
      <c r="L122" s="18" t="s">
        <v>42</v>
      </c>
      <c r="M122" s="18">
        <v>1.03</v>
      </c>
      <c r="N122" s="40">
        <v>157.22200000000001</v>
      </c>
      <c r="O122" s="26">
        <f>M122*N122</f>
        <v>161.93866</v>
      </c>
      <c r="P122" s="85">
        <f>E122*F122</f>
        <v>82.675538346232059</v>
      </c>
      <c r="Q122" s="64">
        <f>O122</f>
        <v>161.93866</v>
      </c>
      <c r="R122" s="64">
        <f>Q122*1.02*1.05*1.0657</f>
        <v>184.83107008930202</v>
      </c>
      <c r="U122" s="106">
        <f>SUM(P113+P116+P119+P122+P125)</f>
        <v>1053.4174403222319</v>
      </c>
    </row>
    <row r="123" spans="1:21" ht="12.75">
      <c r="A123" s="92"/>
      <c r="B123" s="93"/>
      <c r="C123" s="80"/>
      <c r="D123" s="82"/>
      <c r="E123" s="67"/>
      <c r="F123" s="68"/>
      <c r="G123" s="92"/>
      <c r="H123" s="64"/>
      <c r="I123" s="92"/>
      <c r="J123" s="64"/>
      <c r="K123" s="18"/>
      <c r="L123" s="18"/>
      <c r="M123" s="18"/>
      <c r="N123" s="40"/>
      <c r="O123" s="26">
        <v>0</v>
      </c>
      <c r="P123" s="85"/>
      <c r="Q123" s="64"/>
      <c r="R123" s="64"/>
    </row>
    <row r="124" spans="1:21" ht="12.75">
      <c r="A124" s="92"/>
      <c r="B124" s="93"/>
      <c r="C124" s="80"/>
      <c r="D124" s="82"/>
      <c r="E124" s="67"/>
      <c r="F124" s="68"/>
      <c r="G124" s="92"/>
      <c r="H124" s="64"/>
      <c r="I124" s="92"/>
      <c r="J124" s="64"/>
      <c r="K124" s="18"/>
      <c r="L124" s="18"/>
      <c r="M124" s="18"/>
      <c r="N124" s="40"/>
      <c r="O124" s="26">
        <v>0</v>
      </c>
      <c r="P124" s="85"/>
      <c r="Q124" s="64"/>
      <c r="R124" s="64"/>
    </row>
    <row r="125" spans="1:21" ht="12.75">
      <c r="A125" s="94">
        <v>5</v>
      </c>
      <c r="B125" s="89" t="s">
        <v>44</v>
      </c>
      <c r="C125" s="76" t="s">
        <v>45</v>
      </c>
      <c r="D125" s="66" t="s">
        <v>46</v>
      </c>
      <c r="E125" s="78">
        <v>210</v>
      </c>
      <c r="F125" s="68">
        <f>H125+J125+R125</f>
        <v>4.2459020395999998</v>
      </c>
      <c r="G125" s="98">
        <v>0.4</v>
      </c>
      <c r="H125" s="64">
        <f>G125*2.1411</f>
        <v>0.85643999999999998</v>
      </c>
      <c r="I125" s="88">
        <v>4.5429999999999998E-2</v>
      </c>
      <c r="J125" s="64">
        <f>I125*2.85548</f>
        <v>0.12972445639999999</v>
      </c>
      <c r="K125" s="19" t="s">
        <v>47</v>
      </c>
      <c r="L125" s="20" t="s">
        <v>42</v>
      </c>
      <c r="M125" s="15">
        <v>0.11899999999999999</v>
      </c>
      <c r="N125" s="48">
        <v>24</v>
      </c>
      <c r="O125" s="21">
        <f>M125*N125</f>
        <v>2.8559999999999999</v>
      </c>
      <c r="P125" s="85">
        <f>E125*F125</f>
        <v>891.63942831599991</v>
      </c>
      <c r="Q125" s="64">
        <f>O125</f>
        <v>2.8559999999999999</v>
      </c>
      <c r="R125" s="64">
        <f>Q125*1.02*1.05*1.0657</f>
        <v>3.2597375832000002</v>
      </c>
    </row>
    <row r="126" spans="1:21" ht="12.75">
      <c r="A126" s="94"/>
      <c r="B126" s="90"/>
      <c r="C126" s="77"/>
      <c r="D126" s="66"/>
      <c r="E126" s="78"/>
      <c r="F126" s="68"/>
      <c r="G126" s="98"/>
      <c r="H126" s="64"/>
      <c r="I126" s="88"/>
      <c r="J126" s="64"/>
      <c r="K126" s="15" t="s">
        <v>48</v>
      </c>
      <c r="L126" s="15" t="s">
        <v>49</v>
      </c>
      <c r="M126" s="15">
        <v>0.7</v>
      </c>
      <c r="N126" s="41">
        <v>0.157222</v>
      </c>
      <c r="O126" s="16">
        <v>0</v>
      </c>
      <c r="P126" s="85"/>
      <c r="Q126" s="64"/>
      <c r="R126" s="64"/>
    </row>
    <row r="127" spans="1:21" ht="12.75">
      <c r="A127" s="94"/>
      <c r="B127" s="90"/>
      <c r="C127" s="77"/>
      <c r="D127" s="66"/>
      <c r="E127" s="78"/>
      <c r="F127" s="68"/>
      <c r="G127" s="98"/>
      <c r="H127" s="64"/>
      <c r="I127" s="88"/>
      <c r="J127" s="64"/>
      <c r="K127" s="15"/>
      <c r="L127" s="15"/>
      <c r="M127" s="15"/>
      <c r="N127" s="41"/>
      <c r="O127" s="16">
        <v>0</v>
      </c>
      <c r="P127" s="85"/>
      <c r="Q127" s="64"/>
      <c r="R127" s="64"/>
    </row>
    <row r="128" spans="1:21" s="11" customFormat="1" ht="12.75">
      <c r="A128" s="83" t="s">
        <v>56</v>
      </c>
      <c r="B128" s="84"/>
      <c r="C128" s="84"/>
      <c r="D128" s="33"/>
      <c r="E128" s="37"/>
      <c r="F128" s="37"/>
      <c r="G128" s="22"/>
      <c r="H128" s="22"/>
      <c r="I128" s="22"/>
      <c r="J128" s="22"/>
      <c r="K128" s="22"/>
      <c r="L128" s="22"/>
      <c r="M128" s="22"/>
      <c r="N128" s="23"/>
      <c r="O128" s="23"/>
      <c r="P128" s="39"/>
      <c r="Q128" s="22"/>
      <c r="R128" s="24"/>
    </row>
    <row r="129" spans="1:21" s="17" customFormat="1" ht="12.75">
      <c r="A129" s="94">
        <v>1</v>
      </c>
      <c r="B129" s="95" t="s">
        <v>32</v>
      </c>
      <c r="C129" s="72" t="s">
        <v>33</v>
      </c>
      <c r="D129" s="73" t="s">
        <v>34</v>
      </c>
      <c r="E129" s="74">
        <f>0.05*E141/100</f>
        <v>0.11749999999999999</v>
      </c>
      <c r="F129" s="75">
        <f>H129+J129</f>
        <v>400.724492</v>
      </c>
      <c r="G129" s="94">
        <v>82.6</v>
      </c>
      <c r="H129" s="69">
        <f>G129*2.1411</f>
        <v>176.85485999999997</v>
      </c>
      <c r="I129" s="94">
        <v>78.400000000000006</v>
      </c>
      <c r="J129" s="69">
        <f>I129*2.85548</f>
        <v>223.86963200000002</v>
      </c>
      <c r="K129" s="15"/>
      <c r="L129" s="15"/>
      <c r="M129" s="15"/>
      <c r="N129" s="41"/>
      <c r="O129" s="16">
        <v>0</v>
      </c>
      <c r="P129" s="71">
        <f>E129*F129</f>
        <v>47.085127809999996</v>
      </c>
      <c r="Q129" s="69">
        <v>0</v>
      </c>
      <c r="R129" s="69">
        <v>0</v>
      </c>
    </row>
    <row r="130" spans="1:21" s="17" customFormat="1" ht="12.75">
      <c r="A130" s="94"/>
      <c r="B130" s="95"/>
      <c r="C130" s="72"/>
      <c r="D130" s="73"/>
      <c r="E130" s="74"/>
      <c r="F130" s="75"/>
      <c r="G130" s="94"/>
      <c r="H130" s="69"/>
      <c r="I130" s="94"/>
      <c r="J130" s="69"/>
      <c r="K130" s="15"/>
      <c r="L130" s="15"/>
      <c r="M130" s="15"/>
      <c r="N130" s="41"/>
      <c r="O130" s="16">
        <v>0</v>
      </c>
      <c r="P130" s="71"/>
      <c r="Q130" s="69"/>
      <c r="R130" s="69"/>
    </row>
    <row r="131" spans="1:21" s="17" customFormat="1" ht="12.75">
      <c r="A131" s="94"/>
      <c r="B131" s="95"/>
      <c r="C131" s="72"/>
      <c r="D131" s="73"/>
      <c r="E131" s="74"/>
      <c r="F131" s="75"/>
      <c r="G131" s="94"/>
      <c r="H131" s="69"/>
      <c r="I131" s="94"/>
      <c r="J131" s="69"/>
      <c r="K131" s="15"/>
      <c r="L131" s="15"/>
      <c r="M131" s="15"/>
      <c r="N131" s="41"/>
      <c r="O131" s="16">
        <v>0</v>
      </c>
      <c r="P131" s="71"/>
      <c r="Q131" s="69"/>
      <c r="R131" s="69"/>
    </row>
    <row r="132" spans="1:21" ht="12.75">
      <c r="A132" s="92">
        <v>2</v>
      </c>
      <c r="B132" s="93" t="s">
        <v>35</v>
      </c>
      <c r="C132" s="70" t="s">
        <v>36</v>
      </c>
      <c r="D132" s="66" t="s">
        <v>37</v>
      </c>
      <c r="E132" s="67">
        <f>E129*100*1.9</f>
        <v>22.324999999999999</v>
      </c>
      <c r="F132" s="68">
        <f>H132+J132</f>
        <v>0.42821999999999999</v>
      </c>
      <c r="G132" s="92">
        <v>0.2</v>
      </c>
      <c r="H132" s="69">
        <f>G132*2.1411</f>
        <v>0.42821999999999999</v>
      </c>
      <c r="I132" s="92"/>
      <c r="J132" s="69">
        <f t="shared" ref="J132" si="6">I132*R119/1000</f>
        <v>0</v>
      </c>
      <c r="K132" s="18"/>
      <c r="L132" s="18"/>
      <c r="M132" s="18"/>
      <c r="N132" s="25"/>
      <c r="O132" s="26">
        <v>0</v>
      </c>
      <c r="P132" s="85">
        <f>E132*F132</f>
        <v>9.5600114999999999</v>
      </c>
      <c r="Q132" s="64">
        <v>0</v>
      </c>
      <c r="R132" s="64">
        <v>0</v>
      </c>
    </row>
    <row r="133" spans="1:21" ht="12.75">
      <c r="A133" s="92"/>
      <c r="B133" s="93"/>
      <c r="C133" s="70"/>
      <c r="D133" s="66"/>
      <c r="E133" s="67"/>
      <c r="F133" s="68"/>
      <c r="G133" s="92"/>
      <c r="H133" s="69"/>
      <c r="I133" s="92"/>
      <c r="J133" s="69"/>
      <c r="K133" s="18"/>
      <c r="L133" s="18"/>
      <c r="M133" s="18"/>
      <c r="N133" s="25"/>
      <c r="O133" s="26">
        <v>0</v>
      </c>
      <c r="P133" s="85"/>
      <c r="Q133" s="64"/>
      <c r="R133" s="64"/>
    </row>
    <row r="134" spans="1:21" ht="12.75">
      <c r="A134" s="92"/>
      <c r="B134" s="93"/>
      <c r="C134" s="70"/>
      <c r="D134" s="66"/>
      <c r="E134" s="67"/>
      <c r="F134" s="68"/>
      <c r="G134" s="92"/>
      <c r="H134" s="69"/>
      <c r="I134" s="92"/>
      <c r="J134" s="69"/>
      <c r="K134" s="18"/>
      <c r="L134" s="18"/>
      <c r="M134" s="18"/>
      <c r="N134" s="25"/>
      <c r="O134" s="26">
        <v>0</v>
      </c>
      <c r="P134" s="85"/>
      <c r="Q134" s="64"/>
      <c r="R134" s="64"/>
    </row>
    <row r="135" spans="1:21" ht="12.75">
      <c r="A135" s="94">
        <v>3</v>
      </c>
      <c r="B135" s="93" t="s">
        <v>38</v>
      </c>
      <c r="C135" s="70" t="s">
        <v>39</v>
      </c>
      <c r="D135" s="66" t="s">
        <v>37</v>
      </c>
      <c r="E135" s="67">
        <f>E132</f>
        <v>22.324999999999999</v>
      </c>
      <c r="F135" s="68">
        <f>H135+J135</f>
        <v>1.42774</v>
      </c>
      <c r="G135" s="92"/>
      <c r="H135" s="64">
        <v>0</v>
      </c>
      <c r="I135" s="92">
        <v>0.5</v>
      </c>
      <c r="J135" s="64">
        <f>I135*J$10</f>
        <v>1.42774</v>
      </c>
      <c r="K135" s="18"/>
      <c r="L135" s="18"/>
      <c r="M135" s="18"/>
      <c r="N135" s="25"/>
      <c r="O135" s="26">
        <v>0</v>
      </c>
      <c r="P135" s="85">
        <f>E135*F135</f>
        <v>31.874295499999999</v>
      </c>
      <c r="Q135" s="64">
        <v>0</v>
      </c>
      <c r="R135" s="64">
        <v>0</v>
      </c>
    </row>
    <row r="136" spans="1:21" ht="12.75">
      <c r="A136" s="94"/>
      <c r="B136" s="93"/>
      <c r="C136" s="70"/>
      <c r="D136" s="66"/>
      <c r="E136" s="67"/>
      <c r="F136" s="68"/>
      <c r="G136" s="92"/>
      <c r="H136" s="64"/>
      <c r="I136" s="92"/>
      <c r="J136" s="64"/>
      <c r="K136" s="18"/>
      <c r="L136" s="18"/>
      <c r="M136" s="18"/>
      <c r="N136" s="25"/>
      <c r="O136" s="26">
        <v>0</v>
      </c>
      <c r="P136" s="85"/>
      <c r="Q136" s="64"/>
      <c r="R136" s="64"/>
    </row>
    <row r="137" spans="1:21" ht="12.75">
      <c r="A137" s="94"/>
      <c r="B137" s="93"/>
      <c r="C137" s="70"/>
      <c r="D137" s="66"/>
      <c r="E137" s="67"/>
      <c r="F137" s="68"/>
      <c r="G137" s="92"/>
      <c r="H137" s="64"/>
      <c r="I137" s="92"/>
      <c r="J137" s="64"/>
      <c r="K137" s="18"/>
      <c r="L137" s="18"/>
      <c r="M137" s="18"/>
      <c r="N137" s="25"/>
      <c r="O137" s="26">
        <v>0</v>
      </c>
      <c r="P137" s="85"/>
      <c r="Q137" s="64"/>
      <c r="R137" s="64"/>
    </row>
    <row r="138" spans="1:21" ht="12.75">
      <c r="A138" s="92">
        <v>4</v>
      </c>
      <c r="B138" s="93" t="s">
        <v>40</v>
      </c>
      <c r="C138" s="79" t="s">
        <v>41</v>
      </c>
      <c r="D138" s="81" t="s">
        <v>42</v>
      </c>
      <c r="E138" s="67">
        <f>E141*0.00206</f>
        <v>0.48410000000000003</v>
      </c>
      <c r="F138" s="68">
        <f>H138+J138+R138</f>
        <v>191.11312608930203</v>
      </c>
      <c r="G138" s="92"/>
      <c r="H138" s="64">
        <v>0</v>
      </c>
      <c r="I138" s="92">
        <v>2.2000000000000002</v>
      </c>
      <c r="J138" s="64">
        <f>I138*J$10</f>
        <v>6.2820560000000008</v>
      </c>
      <c r="K138" s="18" t="s">
        <v>43</v>
      </c>
      <c r="L138" s="18" t="s">
        <v>42</v>
      </c>
      <c r="M138" s="18">
        <v>1.03</v>
      </c>
      <c r="N138" s="40">
        <v>157.22200000000001</v>
      </c>
      <c r="O138" s="26">
        <f>M138*N138</f>
        <v>161.93866</v>
      </c>
      <c r="P138" s="85">
        <f>E138*F138</f>
        <v>92.517864339831121</v>
      </c>
      <c r="Q138" s="64">
        <f>O138</f>
        <v>161.93866</v>
      </c>
      <c r="R138" s="64">
        <f>Q138*1.02*1.05*1.0657</f>
        <v>184.83107008930202</v>
      </c>
    </row>
    <row r="139" spans="1:21" ht="12.75">
      <c r="A139" s="92"/>
      <c r="B139" s="93"/>
      <c r="C139" s="80"/>
      <c r="D139" s="82"/>
      <c r="E139" s="67"/>
      <c r="F139" s="68"/>
      <c r="G139" s="92"/>
      <c r="H139" s="64"/>
      <c r="I139" s="92"/>
      <c r="J139" s="64"/>
      <c r="K139" s="18"/>
      <c r="L139" s="18"/>
      <c r="M139" s="18"/>
      <c r="N139" s="40"/>
      <c r="O139" s="26">
        <v>0</v>
      </c>
      <c r="P139" s="85"/>
      <c r="Q139" s="64"/>
      <c r="R139" s="64"/>
      <c r="U139" s="106">
        <f>SUM(P129+P132+P135+P138+P141)</f>
        <v>1178.8242784558311</v>
      </c>
    </row>
    <row r="140" spans="1:21" ht="12.75">
      <c r="A140" s="92"/>
      <c r="B140" s="93"/>
      <c r="C140" s="80"/>
      <c r="D140" s="82"/>
      <c r="E140" s="67"/>
      <c r="F140" s="68"/>
      <c r="G140" s="92"/>
      <c r="H140" s="64"/>
      <c r="I140" s="92"/>
      <c r="J140" s="64"/>
      <c r="K140" s="18"/>
      <c r="L140" s="18"/>
      <c r="M140" s="18"/>
      <c r="N140" s="40"/>
      <c r="O140" s="26">
        <v>0</v>
      </c>
      <c r="P140" s="85"/>
      <c r="Q140" s="64"/>
      <c r="R140" s="64"/>
    </row>
    <row r="141" spans="1:21" ht="12.75">
      <c r="A141" s="94">
        <v>5</v>
      </c>
      <c r="B141" s="89" t="s">
        <v>44</v>
      </c>
      <c r="C141" s="76" t="s">
        <v>45</v>
      </c>
      <c r="D141" s="66" t="s">
        <v>46</v>
      </c>
      <c r="E141" s="78">
        <v>235</v>
      </c>
      <c r="F141" s="68">
        <f>H141+J141+R141</f>
        <v>4.2459020395999998</v>
      </c>
      <c r="G141" s="98">
        <v>0.4</v>
      </c>
      <c r="H141" s="64">
        <f>G141*2.1411</f>
        <v>0.85643999999999998</v>
      </c>
      <c r="I141" s="88">
        <v>4.5429999999999998E-2</v>
      </c>
      <c r="J141" s="64">
        <f>I141*2.85548</f>
        <v>0.12972445639999999</v>
      </c>
      <c r="K141" s="19" t="s">
        <v>47</v>
      </c>
      <c r="L141" s="20" t="s">
        <v>42</v>
      </c>
      <c r="M141" s="15">
        <v>0.11899999999999999</v>
      </c>
      <c r="N141" s="48">
        <v>24</v>
      </c>
      <c r="O141" s="21">
        <f>M141*N141</f>
        <v>2.8559999999999999</v>
      </c>
      <c r="P141" s="85">
        <f>E141*F141</f>
        <v>997.78697930599992</v>
      </c>
      <c r="Q141" s="64">
        <f>O141</f>
        <v>2.8559999999999999</v>
      </c>
      <c r="R141" s="64">
        <f>Q141*1.02*1.05*1.0657</f>
        <v>3.2597375832000002</v>
      </c>
    </row>
    <row r="142" spans="1:21" ht="12.75">
      <c r="A142" s="94"/>
      <c r="B142" s="90"/>
      <c r="C142" s="77"/>
      <c r="D142" s="66"/>
      <c r="E142" s="78"/>
      <c r="F142" s="68"/>
      <c r="G142" s="98"/>
      <c r="H142" s="64"/>
      <c r="I142" s="88"/>
      <c r="J142" s="64"/>
      <c r="K142" s="15" t="s">
        <v>48</v>
      </c>
      <c r="L142" s="15" t="s">
        <v>49</v>
      </c>
      <c r="M142" s="15">
        <v>0.7</v>
      </c>
      <c r="N142" s="41">
        <v>0.157222</v>
      </c>
      <c r="O142" s="16">
        <v>0</v>
      </c>
      <c r="P142" s="85"/>
      <c r="Q142" s="64"/>
      <c r="R142" s="64"/>
    </row>
    <row r="143" spans="1:21" ht="12.75">
      <c r="A143" s="94"/>
      <c r="B143" s="90"/>
      <c r="C143" s="77"/>
      <c r="D143" s="66"/>
      <c r="E143" s="78"/>
      <c r="F143" s="68"/>
      <c r="G143" s="98"/>
      <c r="H143" s="64"/>
      <c r="I143" s="88"/>
      <c r="J143" s="64"/>
      <c r="K143" s="15"/>
      <c r="L143" s="15"/>
      <c r="M143" s="15"/>
      <c r="N143" s="41"/>
      <c r="O143" s="16">
        <v>0</v>
      </c>
      <c r="P143" s="85"/>
      <c r="Q143" s="64"/>
      <c r="R143" s="64"/>
    </row>
    <row r="144" spans="1:21" s="11" customFormat="1" ht="12.75">
      <c r="A144" s="83" t="s">
        <v>57</v>
      </c>
      <c r="B144" s="84"/>
      <c r="C144" s="84"/>
      <c r="D144" s="33"/>
      <c r="E144" s="37"/>
      <c r="F144" s="37"/>
      <c r="G144" s="22"/>
      <c r="H144" s="22"/>
      <c r="I144" s="22"/>
      <c r="J144" s="22"/>
      <c r="K144" s="22"/>
      <c r="L144" s="22"/>
      <c r="M144" s="22"/>
      <c r="N144" s="23"/>
      <c r="O144" s="23"/>
      <c r="P144" s="39"/>
      <c r="Q144" s="22"/>
      <c r="R144" s="24"/>
    </row>
    <row r="145" spans="1:21" s="17" customFormat="1" ht="12.75">
      <c r="A145" s="94">
        <v>1</v>
      </c>
      <c r="B145" s="95" t="s">
        <v>32</v>
      </c>
      <c r="C145" s="72" t="s">
        <v>33</v>
      </c>
      <c r="D145" s="73" t="s">
        <v>34</v>
      </c>
      <c r="E145" s="74">
        <f>0.05*E157/100</f>
        <v>6.2E-2</v>
      </c>
      <c r="F145" s="75">
        <f>H145+J145</f>
        <v>400.724492</v>
      </c>
      <c r="G145" s="94">
        <v>82.6</v>
      </c>
      <c r="H145" s="69">
        <f>G145*2.1411</f>
        <v>176.85485999999997</v>
      </c>
      <c r="I145" s="94">
        <v>78.400000000000006</v>
      </c>
      <c r="J145" s="69">
        <f>I145*2.85548</f>
        <v>223.86963200000002</v>
      </c>
      <c r="K145" s="15"/>
      <c r="L145" s="15"/>
      <c r="M145" s="15"/>
      <c r="N145" s="41"/>
      <c r="O145" s="16">
        <v>0</v>
      </c>
      <c r="P145" s="71">
        <f>E145*F145</f>
        <v>24.844918503999999</v>
      </c>
      <c r="Q145" s="69">
        <v>0</v>
      </c>
      <c r="R145" s="69">
        <v>0</v>
      </c>
    </row>
    <row r="146" spans="1:21" s="17" customFormat="1" ht="12.75">
      <c r="A146" s="94"/>
      <c r="B146" s="95"/>
      <c r="C146" s="72"/>
      <c r="D146" s="73"/>
      <c r="E146" s="74"/>
      <c r="F146" s="75"/>
      <c r="G146" s="94"/>
      <c r="H146" s="69"/>
      <c r="I146" s="94"/>
      <c r="J146" s="69"/>
      <c r="K146" s="15"/>
      <c r="L146" s="15"/>
      <c r="M146" s="15"/>
      <c r="N146" s="41"/>
      <c r="O146" s="16">
        <v>0</v>
      </c>
      <c r="P146" s="71"/>
      <c r="Q146" s="69"/>
      <c r="R146" s="69"/>
    </row>
    <row r="147" spans="1:21" s="17" customFormat="1" ht="12.75">
      <c r="A147" s="94"/>
      <c r="B147" s="95"/>
      <c r="C147" s="72"/>
      <c r="D147" s="73"/>
      <c r="E147" s="74"/>
      <c r="F147" s="75"/>
      <c r="G147" s="94"/>
      <c r="H147" s="69"/>
      <c r="I147" s="94"/>
      <c r="J147" s="69"/>
      <c r="K147" s="15"/>
      <c r="L147" s="15"/>
      <c r="M147" s="15"/>
      <c r="N147" s="41"/>
      <c r="O147" s="16">
        <v>0</v>
      </c>
      <c r="P147" s="71"/>
      <c r="Q147" s="69"/>
      <c r="R147" s="69"/>
    </row>
    <row r="148" spans="1:21" ht="12.75">
      <c r="A148" s="92">
        <v>2</v>
      </c>
      <c r="B148" s="93" t="s">
        <v>35</v>
      </c>
      <c r="C148" s="70" t="s">
        <v>36</v>
      </c>
      <c r="D148" s="66" t="s">
        <v>37</v>
      </c>
      <c r="E148" s="67">
        <f>E145*100*1.9</f>
        <v>11.78</v>
      </c>
      <c r="F148" s="68">
        <f>H148+J148</f>
        <v>0.42821999999999999</v>
      </c>
      <c r="G148" s="92">
        <v>0.2</v>
      </c>
      <c r="H148" s="69">
        <f>G148*2.1411</f>
        <v>0.42821999999999999</v>
      </c>
      <c r="I148" s="92"/>
      <c r="J148" s="69">
        <f t="shared" ref="J148" si="7">I148*R135/1000</f>
        <v>0</v>
      </c>
      <c r="K148" s="18"/>
      <c r="L148" s="18"/>
      <c r="M148" s="18"/>
      <c r="N148" s="25"/>
      <c r="O148" s="26">
        <v>0</v>
      </c>
      <c r="P148" s="85">
        <f>E148*F148</f>
        <v>5.0444315999999993</v>
      </c>
      <c r="Q148" s="64">
        <v>0</v>
      </c>
      <c r="R148" s="64">
        <v>0</v>
      </c>
    </row>
    <row r="149" spans="1:21" ht="12.75">
      <c r="A149" s="92"/>
      <c r="B149" s="93"/>
      <c r="C149" s="70"/>
      <c r="D149" s="66"/>
      <c r="E149" s="67"/>
      <c r="F149" s="68"/>
      <c r="G149" s="92"/>
      <c r="H149" s="69"/>
      <c r="I149" s="92"/>
      <c r="J149" s="69"/>
      <c r="K149" s="18"/>
      <c r="L149" s="18"/>
      <c r="M149" s="18"/>
      <c r="N149" s="25"/>
      <c r="O149" s="26">
        <v>0</v>
      </c>
      <c r="P149" s="85"/>
      <c r="Q149" s="64"/>
      <c r="R149" s="64"/>
    </row>
    <row r="150" spans="1:21" ht="12.75">
      <c r="A150" s="92"/>
      <c r="B150" s="93"/>
      <c r="C150" s="70"/>
      <c r="D150" s="66"/>
      <c r="E150" s="67"/>
      <c r="F150" s="68"/>
      <c r="G150" s="92"/>
      <c r="H150" s="69"/>
      <c r="I150" s="92"/>
      <c r="J150" s="69"/>
      <c r="K150" s="18"/>
      <c r="L150" s="18"/>
      <c r="M150" s="18"/>
      <c r="N150" s="25"/>
      <c r="O150" s="26">
        <v>0</v>
      </c>
      <c r="P150" s="85"/>
      <c r="Q150" s="64"/>
      <c r="R150" s="64"/>
    </row>
    <row r="151" spans="1:21" ht="12.75">
      <c r="A151" s="94">
        <v>3</v>
      </c>
      <c r="B151" s="93" t="s">
        <v>38</v>
      </c>
      <c r="C151" s="70" t="s">
        <v>39</v>
      </c>
      <c r="D151" s="66" t="s">
        <v>37</v>
      </c>
      <c r="E151" s="67">
        <f>E148</f>
        <v>11.78</v>
      </c>
      <c r="F151" s="68">
        <f>H151+J151</f>
        <v>1.42774</v>
      </c>
      <c r="G151" s="92"/>
      <c r="H151" s="64">
        <v>0</v>
      </c>
      <c r="I151" s="92">
        <v>0.5</v>
      </c>
      <c r="J151" s="64">
        <f>I151*J$10</f>
        <v>1.42774</v>
      </c>
      <c r="K151" s="18"/>
      <c r="L151" s="18"/>
      <c r="M151" s="18"/>
      <c r="N151" s="25"/>
      <c r="O151" s="26">
        <v>0</v>
      </c>
      <c r="P151" s="85">
        <f>E151*F151</f>
        <v>16.8187772</v>
      </c>
      <c r="Q151" s="64">
        <v>0</v>
      </c>
      <c r="R151" s="64">
        <v>0</v>
      </c>
    </row>
    <row r="152" spans="1:21" ht="12.75">
      <c r="A152" s="94"/>
      <c r="B152" s="93"/>
      <c r="C152" s="70"/>
      <c r="D152" s="66"/>
      <c r="E152" s="67"/>
      <c r="F152" s="68"/>
      <c r="G152" s="92"/>
      <c r="H152" s="64"/>
      <c r="I152" s="92"/>
      <c r="J152" s="64"/>
      <c r="K152" s="18"/>
      <c r="L152" s="18"/>
      <c r="M152" s="18"/>
      <c r="N152" s="25"/>
      <c r="O152" s="26">
        <v>0</v>
      </c>
      <c r="P152" s="85"/>
      <c r="Q152" s="64"/>
      <c r="R152" s="64"/>
    </row>
    <row r="153" spans="1:21" ht="12.75">
      <c r="A153" s="94"/>
      <c r="B153" s="93"/>
      <c r="C153" s="70"/>
      <c r="D153" s="66"/>
      <c r="E153" s="67"/>
      <c r="F153" s="68"/>
      <c r="G153" s="92"/>
      <c r="H153" s="64"/>
      <c r="I153" s="92"/>
      <c r="J153" s="64"/>
      <c r="K153" s="18"/>
      <c r="L153" s="18"/>
      <c r="M153" s="18"/>
      <c r="N153" s="25"/>
      <c r="O153" s="26">
        <v>0</v>
      </c>
      <c r="P153" s="85"/>
      <c r="Q153" s="64"/>
      <c r="R153" s="64"/>
    </row>
    <row r="154" spans="1:21" ht="12.75">
      <c r="A154" s="92">
        <v>4</v>
      </c>
      <c r="B154" s="93" t="s">
        <v>40</v>
      </c>
      <c r="C154" s="79" t="s">
        <v>41</v>
      </c>
      <c r="D154" s="81" t="s">
        <v>42</v>
      </c>
      <c r="E154" s="67">
        <f>E157*0.00206</f>
        <v>0.25544</v>
      </c>
      <c r="F154" s="68">
        <f>H154+J154+R154</f>
        <v>191.11312608930203</v>
      </c>
      <c r="G154" s="92"/>
      <c r="H154" s="64">
        <v>0</v>
      </c>
      <c r="I154" s="92">
        <v>2.2000000000000002</v>
      </c>
      <c r="J154" s="64">
        <f>I154*J$10</f>
        <v>6.2820560000000008</v>
      </c>
      <c r="K154" s="18" t="s">
        <v>43</v>
      </c>
      <c r="L154" s="18" t="s">
        <v>42</v>
      </c>
      <c r="M154" s="18">
        <v>1.03</v>
      </c>
      <c r="N154" s="40">
        <v>157.22200000000001</v>
      </c>
      <c r="O154" s="26">
        <f>M154*N154</f>
        <v>161.93866</v>
      </c>
      <c r="P154" s="85">
        <f>E154*F154</f>
        <v>48.817936928251314</v>
      </c>
      <c r="Q154" s="64">
        <f>O154</f>
        <v>161.93866</v>
      </c>
      <c r="R154" s="64">
        <f>Q154*1.02*1.05*1.0657</f>
        <v>184.83107008930202</v>
      </c>
    </row>
    <row r="155" spans="1:21" ht="12.75">
      <c r="A155" s="92"/>
      <c r="B155" s="93"/>
      <c r="C155" s="80"/>
      <c r="D155" s="82"/>
      <c r="E155" s="67"/>
      <c r="F155" s="68"/>
      <c r="G155" s="92"/>
      <c r="H155" s="64"/>
      <c r="I155" s="92"/>
      <c r="J155" s="64"/>
      <c r="K155" s="18"/>
      <c r="L155" s="18"/>
      <c r="M155" s="18"/>
      <c r="N155" s="40"/>
      <c r="O155" s="26">
        <v>0</v>
      </c>
      <c r="P155" s="85"/>
      <c r="Q155" s="64"/>
      <c r="R155" s="64"/>
      <c r="U155" s="106">
        <f>SUM(P145+P148+P151+P154+P157)</f>
        <v>622.0179171426513</v>
      </c>
    </row>
    <row r="156" spans="1:21" ht="12.75">
      <c r="A156" s="92"/>
      <c r="B156" s="93"/>
      <c r="C156" s="80"/>
      <c r="D156" s="82"/>
      <c r="E156" s="67"/>
      <c r="F156" s="68"/>
      <c r="G156" s="92"/>
      <c r="H156" s="64"/>
      <c r="I156" s="92"/>
      <c r="J156" s="64"/>
      <c r="K156" s="18"/>
      <c r="L156" s="18"/>
      <c r="M156" s="18"/>
      <c r="N156" s="40"/>
      <c r="O156" s="26">
        <v>0</v>
      </c>
      <c r="P156" s="85"/>
      <c r="Q156" s="64"/>
      <c r="R156" s="64"/>
    </row>
    <row r="157" spans="1:21" ht="12.75">
      <c r="A157" s="94">
        <v>5</v>
      </c>
      <c r="B157" s="89" t="s">
        <v>44</v>
      </c>
      <c r="C157" s="76" t="s">
        <v>45</v>
      </c>
      <c r="D157" s="66" t="s">
        <v>46</v>
      </c>
      <c r="E157" s="78">
        <v>124</v>
      </c>
      <c r="F157" s="68">
        <f>H157+J157+R157</f>
        <v>4.2459020395999998</v>
      </c>
      <c r="G157" s="98">
        <v>0.4</v>
      </c>
      <c r="H157" s="64">
        <f>G157*2.1411</f>
        <v>0.85643999999999998</v>
      </c>
      <c r="I157" s="88">
        <v>4.5429999999999998E-2</v>
      </c>
      <c r="J157" s="64">
        <f>I157*2.85548</f>
        <v>0.12972445639999999</v>
      </c>
      <c r="K157" s="19" t="s">
        <v>47</v>
      </c>
      <c r="L157" s="20" t="s">
        <v>42</v>
      </c>
      <c r="M157" s="15">
        <v>0.11899999999999999</v>
      </c>
      <c r="N157" s="48">
        <v>24</v>
      </c>
      <c r="O157" s="21">
        <f>M157*N157</f>
        <v>2.8559999999999999</v>
      </c>
      <c r="P157" s="85">
        <f>E157*F157</f>
        <v>526.49185291039998</v>
      </c>
      <c r="Q157" s="64">
        <f>O157</f>
        <v>2.8559999999999999</v>
      </c>
      <c r="R157" s="64">
        <f>Q157*1.02*1.05*1.0657</f>
        <v>3.2597375832000002</v>
      </c>
    </row>
    <row r="158" spans="1:21" ht="12.75">
      <c r="A158" s="94"/>
      <c r="B158" s="90"/>
      <c r="C158" s="77"/>
      <c r="D158" s="66"/>
      <c r="E158" s="78"/>
      <c r="F158" s="68"/>
      <c r="G158" s="98"/>
      <c r="H158" s="64"/>
      <c r="I158" s="88"/>
      <c r="J158" s="64"/>
      <c r="K158" s="15" t="s">
        <v>48</v>
      </c>
      <c r="L158" s="15" t="s">
        <v>49</v>
      </c>
      <c r="M158" s="15">
        <v>0.7</v>
      </c>
      <c r="N158" s="41">
        <v>0.157222</v>
      </c>
      <c r="O158" s="16">
        <v>0</v>
      </c>
      <c r="P158" s="85"/>
      <c r="Q158" s="64"/>
      <c r="R158" s="64"/>
    </row>
    <row r="159" spans="1:21" ht="12.75">
      <c r="A159" s="94"/>
      <c r="B159" s="90"/>
      <c r="C159" s="77"/>
      <c r="D159" s="66"/>
      <c r="E159" s="78"/>
      <c r="F159" s="68"/>
      <c r="G159" s="98"/>
      <c r="H159" s="64"/>
      <c r="I159" s="88"/>
      <c r="J159" s="64"/>
      <c r="K159" s="15"/>
      <c r="L159" s="15"/>
      <c r="M159" s="15"/>
      <c r="N159" s="41"/>
      <c r="O159" s="16">
        <v>0</v>
      </c>
      <c r="P159" s="85"/>
      <c r="Q159" s="64"/>
      <c r="R159" s="64"/>
    </row>
    <row r="160" spans="1:21" s="11" customFormat="1" ht="12.75">
      <c r="A160" s="83" t="s">
        <v>58</v>
      </c>
      <c r="B160" s="84"/>
      <c r="C160" s="84"/>
      <c r="D160" s="33"/>
      <c r="E160" s="37"/>
      <c r="F160" s="37"/>
      <c r="G160" s="22"/>
      <c r="H160" s="22"/>
      <c r="I160" s="22"/>
      <c r="J160" s="22"/>
      <c r="K160" s="22"/>
      <c r="L160" s="22"/>
      <c r="M160" s="22"/>
      <c r="N160" s="23"/>
      <c r="O160" s="23"/>
      <c r="P160" s="39"/>
      <c r="Q160" s="22"/>
      <c r="R160" s="24"/>
    </row>
    <row r="161" spans="1:21" s="17" customFormat="1" ht="12.75">
      <c r="A161" s="94">
        <v>1</v>
      </c>
      <c r="B161" s="95" t="s">
        <v>32</v>
      </c>
      <c r="C161" s="72" t="s">
        <v>33</v>
      </c>
      <c r="D161" s="73" t="s">
        <v>34</v>
      </c>
      <c r="E161" s="74">
        <f>0.05*E173/100</f>
        <v>0.03</v>
      </c>
      <c r="F161" s="75">
        <f>H161+J161</f>
        <v>400.724492</v>
      </c>
      <c r="G161" s="94">
        <v>82.6</v>
      </c>
      <c r="H161" s="69">
        <f>G161*2.1411</f>
        <v>176.85485999999997</v>
      </c>
      <c r="I161" s="94">
        <v>78.400000000000006</v>
      </c>
      <c r="J161" s="69">
        <f>I161*2.85548</f>
        <v>223.86963200000002</v>
      </c>
      <c r="K161" s="15"/>
      <c r="L161" s="15"/>
      <c r="M161" s="15"/>
      <c r="N161" s="41"/>
      <c r="O161" s="16">
        <v>0</v>
      </c>
      <c r="P161" s="71">
        <f>E161*F161</f>
        <v>12.021734759999999</v>
      </c>
      <c r="Q161" s="69">
        <v>0</v>
      </c>
      <c r="R161" s="69">
        <v>0</v>
      </c>
    </row>
    <row r="162" spans="1:21" s="17" customFormat="1" ht="12.75">
      <c r="A162" s="94"/>
      <c r="B162" s="95"/>
      <c r="C162" s="72"/>
      <c r="D162" s="73"/>
      <c r="E162" s="74"/>
      <c r="F162" s="75"/>
      <c r="G162" s="94"/>
      <c r="H162" s="69"/>
      <c r="I162" s="94"/>
      <c r="J162" s="69"/>
      <c r="K162" s="15"/>
      <c r="L162" s="15"/>
      <c r="M162" s="15"/>
      <c r="N162" s="41"/>
      <c r="O162" s="16">
        <v>0</v>
      </c>
      <c r="P162" s="71"/>
      <c r="Q162" s="69"/>
      <c r="R162" s="69"/>
    </row>
    <row r="163" spans="1:21" s="17" customFormat="1" ht="12.75">
      <c r="A163" s="94"/>
      <c r="B163" s="95"/>
      <c r="C163" s="72"/>
      <c r="D163" s="73"/>
      <c r="E163" s="74"/>
      <c r="F163" s="75"/>
      <c r="G163" s="94"/>
      <c r="H163" s="69"/>
      <c r="I163" s="94"/>
      <c r="J163" s="69"/>
      <c r="K163" s="15"/>
      <c r="L163" s="15"/>
      <c r="M163" s="15"/>
      <c r="N163" s="41"/>
      <c r="O163" s="16">
        <v>0</v>
      </c>
      <c r="P163" s="71"/>
      <c r="Q163" s="69"/>
      <c r="R163" s="69"/>
    </row>
    <row r="164" spans="1:21" ht="12.75">
      <c r="A164" s="92">
        <v>2</v>
      </c>
      <c r="B164" s="93" t="s">
        <v>35</v>
      </c>
      <c r="C164" s="70" t="s">
        <v>36</v>
      </c>
      <c r="D164" s="66" t="s">
        <v>37</v>
      </c>
      <c r="E164" s="67">
        <f>E161*100*1.9</f>
        <v>5.6999999999999993</v>
      </c>
      <c r="F164" s="68">
        <f>H164+J164</f>
        <v>0.42821999999999999</v>
      </c>
      <c r="G164" s="92">
        <v>0.2</v>
      </c>
      <c r="H164" s="69">
        <f>G164*2.1411</f>
        <v>0.42821999999999999</v>
      </c>
      <c r="I164" s="92"/>
      <c r="J164" s="69">
        <f t="shared" ref="J164" si="8">I164*R151/1000</f>
        <v>0</v>
      </c>
      <c r="K164" s="18"/>
      <c r="L164" s="18"/>
      <c r="M164" s="18"/>
      <c r="N164" s="25"/>
      <c r="O164" s="26">
        <v>0</v>
      </c>
      <c r="P164" s="85">
        <f>E164*F164</f>
        <v>2.4408539999999999</v>
      </c>
      <c r="Q164" s="64">
        <v>0</v>
      </c>
      <c r="R164" s="64">
        <v>0</v>
      </c>
    </row>
    <row r="165" spans="1:21" ht="12.75">
      <c r="A165" s="92"/>
      <c r="B165" s="93"/>
      <c r="C165" s="70"/>
      <c r="D165" s="66"/>
      <c r="E165" s="67"/>
      <c r="F165" s="68"/>
      <c r="G165" s="92"/>
      <c r="H165" s="69"/>
      <c r="I165" s="92"/>
      <c r="J165" s="69"/>
      <c r="K165" s="18"/>
      <c r="L165" s="18"/>
      <c r="M165" s="18"/>
      <c r="N165" s="25"/>
      <c r="O165" s="26">
        <v>0</v>
      </c>
      <c r="P165" s="85"/>
      <c r="Q165" s="64"/>
      <c r="R165" s="64"/>
    </row>
    <row r="166" spans="1:21" ht="12.75">
      <c r="A166" s="92"/>
      <c r="B166" s="93"/>
      <c r="C166" s="70"/>
      <c r="D166" s="66"/>
      <c r="E166" s="67"/>
      <c r="F166" s="68"/>
      <c r="G166" s="92"/>
      <c r="H166" s="69"/>
      <c r="I166" s="92"/>
      <c r="J166" s="69"/>
      <c r="K166" s="18"/>
      <c r="L166" s="18"/>
      <c r="M166" s="18"/>
      <c r="N166" s="25"/>
      <c r="O166" s="26">
        <v>0</v>
      </c>
      <c r="P166" s="85"/>
      <c r="Q166" s="64"/>
      <c r="R166" s="64"/>
    </row>
    <row r="167" spans="1:21" ht="12.75">
      <c r="A167" s="94">
        <v>3</v>
      </c>
      <c r="B167" s="93" t="s">
        <v>38</v>
      </c>
      <c r="C167" s="70" t="s">
        <v>39</v>
      </c>
      <c r="D167" s="66" t="s">
        <v>37</v>
      </c>
      <c r="E167" s="67">
        <f>E164</f>
        <v>5.6999999999999993</v>
      </c>
      <c r="F167" s="68">
        <f>H167+J167</f>
        <v>1.42774</v>
      </c>
      <c r="G167" s="92"/>
      <c r="H167" s="64">
        <v>0</v>
      </c>
      <c r="I167" s="92">
        <v>0.5</v>
      </c>
      <c r="J167" s="64">
        <f>I167*J$10</f>
        <v>1.42774</v>
      </c>
      <c r="K167" s="18"/>
      <c r="L167" s="18"/>
      <c r="M167" s="18"/>
      <c r="N167" s="25"/>
      <c r="O167" s="26">
        <v>0</v>
      </c>
      <c r="P167" s="85">
        <f>E167*F167</f>
        <v>8.1381179999999986</v>
      </c>
      <c r="Q167" s="64">
        <v>0</v>
      </c>
      <c r="R167" s="64">
        <v>0</v>
      </c>
    </row>
    <row r="168" spans="1:21" ht="12.75">
      <c r="A168" s="94"/>
      <c r="B168" s="93"/>
      <c r="C168" s="70"/>
      <c r="D168" s="66"/>
      <c r="E168" s="67"/>
      <c r="F168" s="68"/>
      <c r="G168" s="92"/>
      <c r="H168" s="64"/>
      <c r="I168" s="92"/>
      <c r="J168" s="64"/>
      <c r="K168" s="18"/>
      <c r="L168" s="18"/>
      <c r="M168" s="18"/>
      <c r="N168" s="25"/>
      <c r="O168" s="26">
        <v>0</v>
      </c>
      <c r="P168" s="85"/>
      <c r="Q168" s="64"/>
      <c r="R168" s="64"/>
    </row>
    <row r="169" spans="1:21" ht="12.75">
      <c r="A169" s="94"/>
      <c r="B169" s="93"/>
      <c r="C169" s="70"/>
      <c r="D169" s="66"/>
      <c r="E169" s="67"/>
      <c r="F169" s="68"/>
      <c r="G169" s="92"/>
      <c r="H169" s="64"/>
      <c r="I169" s="92"/>
      <c r="J169" s="64"/>
      <c r="K169" s="18"/>
      <c r="L169" s="18"/>
      <c r="M169" s="18"/>
      <c r="N169" s="25"/>
      <c r="O169" s="26">
        <v>0</v>
      </c>
      <c r="P169" s="85"/>
      <c r="Q169" s="64"/>
      <c r="R169" s="64"/>
    </row>
    <row r="170" spans="1:21" ht="12.75">
      <c r="A170" s="92">
        <v>4</v>
      </c>
      <c r="B170" s="93" t="s">
        <v>40</v>
      </c>
      <c r="C170" s="79" t="s">
        <v>41</v>
      </c>
      <c r="D170" s="81" t="s">
        <v>42</v>
      </c>
      <c r="E170" s="67">
        <f>E173*0.00206</f>
        <v>0.12360000000000002</v>
      </c>
      <c r="F170" s="68">
        <f>H170+J170+R170</f>
        <v>191.11312608930203</v>
      </c>
      <c r="G170" s="92"/>
      <c r="H170" s="64">
        <v>0</v>
      </c>
      <c r="I170" s="92">
        <v>2.2000000000000002</v>
      </c>
      <c r="J170" s="64">
        <f>I170*J$10</f>
        <v>6.2820560000000008</v>
      </c>
      <c r="K170" s="18" t="s">
        <v>43</v>
      </c>
      <c r="L170" s="18" t="s">
        <v>42</v>
      </c>
      <c r="M170" s="18">
        <v>1.03</v>
      </c>
      <c r="N170" s="40">
        <v>157.22200000000001</v>
      </c>
      <c r="O170" s="26">
        <f>M170*N170</f>
        <v>161.93866</v>
      </c>
      <c r="P170" s="85">
        <f>E170*F170</f>
        <v>23.621582384637733</v>
      </c>
      <c r="Q170" s="64">
        <f>O170</f>
        <v>161.93866</v>
      </c>
      <c r="R170" s="64">
        <f>Q170*1.02*1.05*1.0657</f>
        <v>184.83107008930202</v>
      </c>
      <c r="U170" s="106">
        <f>SUM(P161+P164+P167+P170+P173)</f>
        <v>300.97641152063773</v>
      </c>
    </row>
    <row r="171" spans="1:21" ht="12.75">
      <c r="A171" s="92"/>
      <c r="B171" s="93"/>
      <c r="C171" s="80"/>
      <c r="D171" s="82"/>
      <c r="E171" s="67"/>
      <c r="F171" s="68"/>
      <c r="G171" s="92"/>
      <c r="H171" s="64"/>
      <c r="I171" s="92"/>
      <c r="J171" s="64"/>
      <c r="K171" s="18"/>
      <c r="L171" s="18"/>
      <c r="M171" s="18"/>
      <c r="N171" s="40"/>
      <c r="O171" s="26">
        <v>0</v>
      </c>
      <c r="P171" s="85"/>
      <c r="Q171" s="64"/>
      <c r="R171" s="64"/>
    </row>
    <row r="172" spans="1:21" ht="12.75">
      <c r="A172" s="92"/>
      <c r="B172" s="93"/>
      <c r="C172" s="80"/>
      <c r="D172" s="82"/>
      <c r="E172" s="67"/>
      <c r="F172" s="68"/>
      <c r="G172" s="92"/>
      <c r="H172" s="64"/>
      <c r="I172" s="92"/>
      <c r="J172" s="64"/>
      <c r="K172" s="18"/>
      <c r="L172" s="18"/>
      <c r="M172" s="18"/>
      <c r="N172" s="40"/>
      <c r="O172" s="26">
        <v>0</v>
      </c>
      <c r="P172" s="85"/>
      <c r="Q172" s="64"/>
      <c r="R172" s="64"/>
    </row>
    <row r="173" spans="1:21" ht="12.75">
      <c r="A173" s="94">
        <v>5</v>
      </c>
      <c r="B173" s="89" t="s">
        <v>44</v>
      </c>
      <c r="C173" s="76" t="s">
        <v>45</v>
      </c>
      <c r="D173" s="66" t="s">
        <v>46</v>
      </c>
      <c r="E173" s="78">
        <v>60</v>
      </c>
      <c r="F173" s="68">
        <f>H173+J173+R173</f>
        <v>4.2459020395999998</v>
      </c>
      <c r="G173" s="98">
        <v>0.4</v>
      </c>
      <c r="H173" s="64">
        <f>G173*2.1411</f>
        <v>0.85643999999999998</v>
      </c>
      <c r="I173" s="88">
        <v>4.5429999999999998E-2</v>
      </c>
      <c r="J173" s="64">
        <f>I173*2.85548</f>
        <v>0.12972445639999999</v>
      </c>
      <c r="K173" s="19" t="s">
        <v>47</v>
      </c>
      <c r="L173" s="20" t="s">
        <v>42</v>
      </c>
      <c r="M173" s="15">
        <v>0.11899999999999999</v>
      </c>
      <c r="N173" s="48">
        <v>24</v>
      </c>
      <c r="O173" s="21">
        <f>M173*N173</f>
        <v>2.8559999999999999</v>
      </c>
      <c r="P173" s="85">
        <f>E173*F173</f>
        <v>254.754122376</v>
      </c>
      <c r="Q173" s="64">
        <f>O173</f>
        <v>2.8559999999999999</v>
      </c>
      <c r="R173" s="64">
        <f>Q173*1.02*1.05*1.0657</f>
        <v>3.2597375832000002</v>
      </c>
    </row>
    <row r="174" spans="1:21" ht="12.75">
      <c r="A174" s="94"/>
      <c r="B174" s="90"/>
      <c r="C174" s="77"/>
      <c r="D174" s="66"/>
      <c r="E174" s="78"/>
      <c r="F174" s="68"/>
      <c r="G174" s="98"/>
      <c r="H174" s="64"/>
      <c r="I174" s="88"/>
      <c r="J174" s="64"/>
      <c r="K174" s="15" t="s">
        <v>48</v>
      </c>
      <c r="L174" s="15" t="s">
        <v>49</v>
      </c>
      <c r="M174" s="15">
        <v>0.7</v>
      </c>
      <c r="N174" s="41">
        <v>0.157222</v>
      </c>
      <c r="O174" s="16">
        <v>0</v>
      </c>
      <c r="P174" s="85"/>
      <c r="Q174" s="64"/>
      <c r="R174" s="64"/>
    </row>
    <row r="175" spans="1:21" ht="12.75">
      <c r="A175" s="94"/>
      <c r="B175" s="90"/>
      <c r="C175" s="77"/>
      <c r="D175" s="66"/>
      <c r="E175" s="78"/>
      <c r="F175" s="68"/>
      <c r="G175" s="98"/>
      <c r="H175" s="64"/>
      <c r="I175" s="88"/>
      <c r="J175" s="64"/>
      <c r="K175" s="15"/>
      <c r="L175" s="15"/>
      <c r="M175" s="15"/>
      <c r="N175" s="41"/>
      <c r="O175" s="16">
        <v>0</v>
      </c>
      <c r="P175" s="85"/>
      <c r="Q175" s="64"/>
      <c r="R175" s="64"/>
    </row>
    <row r="176" spans="1:21" s="11" customFormat="1" ht="12.75">
      <c r="A176" s="83" t="s">
        <v>59</v>
      </c>
      <c r="B176" s="84"/>
      <c r="C176" s="84"/>
      <c r="D176" s="33"/>
      <c r="E176" s="37"/>
      <c r="F176" s="37"/>
      <c r="G176" s="22"/>
      <c r="H176" s="22"/>
      <c r="I176" s="22"/>
      <c r="J176" s="22"/>
      <c r="K176" s="22"/>
      <c r="L176" s="22"/>
      <c r="M176" s="22"/>
      <c r="N176" s="23"/>
      <c r="O176" s="23"/>
      <c r="P176" s="39"/>
      <c r="Q176" s="22"/>
      <c r="R176" s="24"/>
    </row>
    <row r="177" spans="1:21" s="17" customFormat="1" ht="12.75">
      <c r="A177" s="94">
        <v>1</v>
      </c>
      <c r="B177" s="95" t="s">
        <v>32</v>
      </c>
      <c r="C177" s="72" t="s">
        <v>33</v>
      </c>
      <c r="D177" s="73" t="s">
        <v>34</v>
      </c>
      <c r="E177" s="74">
        <f>0.05*E189/100</f>
        <v>4.2999999999999997E-2</v>
      </c>
      <c r="F177" s="75">
        <f>H177+J177</f>
        <v>400.724492</v>
      </c>
      <c r="G177" s="94">
        <v>82.6</v>
      </c>
      <c r="H177" s="69">
        <f>G177*2.1411</f>
        <v>176.85485999999997</v>
      </c>
      <c r="I177" s="94">
        <v>78.400000000000006</v>
      </c>
      <c r="J177" s="69">
        <f>I177*2.85548</f>
        <v>223.86963200000002</v>
      </c>
      <c r="K177" s="15"/>
      <c r="L177" s="15"/>
      <c r="M177" s="15"/>
      <c r="N177" s="41"/>
      <c r="O177" s="16">
        <v>0</v>
      </c>
      <c r="P177" s="71">
        <f>E177*F177</f>
        <v>17.231153155999998</v>
      </c>
      <c r="Q177" s="69">
        <v>0</v>
      </c>
      <c r="R177" s="69">
        <v>0</v>
      </c>
    </row>
    <row r="178" spans="1:21" s="17" customFormat="1" ht="12.75">
      <c r="A178" s="94"/>
      <c r="B178" s="95"/>
      <c r="C178" s="72"/>
      <c r="D178" s="73"/>
      <c r="E178" s="74"/>
      <c r="F178" s="75"/>
      <c r="G178" s="94"/>
      <c r="H178" s="69"/>
      <c r="I178" s="94"/>
      <c r="J178" s="69"/>
      <c r="K178" s="15"/>
      <c r="L178" s="15"/>
      <c r="M178" s="15"/>
      <c r="N178" s="41"/>
      <c r="O178" s="16">
        <v>0</v>
      </c>
      <c r="P178" s="71"/>
      <c r="Q178" s="69"/>
      <c r="R178" s="69"/>
    </row>
    <row r="179" spans="1:21" s="17" customFormat="1" ht="12.75">
      <c r="A179" s="94"/>
      <c r="B179" s="95"/>
      <c r="C179" s="72"/>
      <c r="D179" s="73"/>
      <c r="E179" s="74"/>
      <c r="F179" s="75"/>
      <c r="G179" s="94"/>
      <c r="H179" s="69"/>
      <c r="I179" s="94"/>
      <c r="J179" s="69"/>
      <c r="K179" s="15"/>
      <c r="L179" s="15"/>
      <c r="M179" s="15"/>
      <c r="N179" s="41"/>
      <c r="O179" s="16">
        <v>0</v>
      </c>
      <c r="P179" s="71"/>
      <c r="Q179" s="69"/>
      <c r="R179" s="69"/>
    </row>
    <row r="180" spans="1:21" ht="12.75">
      <c r="A180" s="92">
        <v>2</v>
      </c>
      <c r="B180" s="93" t="s">
        <v>35</v>
      </c>
      <c r="C180" s="70" t="s">
        <v>36</v>
      </c>
      <c r="D180" s="66" t="s">
        <v>37</v>
      </c>
      <c r="E180" s="67">
        <f>E177*100*1.9</f>
        <v>8.17</v>
      </c>
      <c r="F180" s="68">
        <f>H180+J180</f>
        <v>0.42821999999999999</v>
      </c>
      <c r="G180" s="92">
        <v>0.2</v>
      </c>
      <c r="H180" s="69">
        <f>G180*2.1411</f>
        <v>0.42821999999999999</v>
      </c>
      <c r="I180" s="92"/>
      <c r="J180" s="69">
        <f t="shared" ref="J180" si="9">I180*R167/1000</f>
        <v>0</v>
      </c>
      <c r="K180" s="18"/>
      <c r="L180" s="18"/>
      <c r="M180" s="18"/>
      <c r="N180" s="25"/>
      <c r="O180" s="26">
        <v>0</v>
      </c>
      <c r="P180" s="85">
        <f>E180*F180</f>
        <v>3.4985573999999997</v>
      </c>
      <c r="Q180" s="64">
        <v>0</v>
      </c>
      <c r="R180" s="64">
        <v>0</v>
      </c>
    </row>
    <row r="181" spans="1:21" ht="12.75">
      <c r="A181" s="92"/>
      <c r="B181" s="93"/>
      <c r="C181" s="70"/>
      <c r="D181" s="66"/>
      <c r="E181" s="67"/>
      <c r="F181" s="68"/>
      <c r="G181" s="92"/>
      <c r="H181" s="69"/>
      <c r="I181" s="92"/>
      <c r="J181" s="69"/>
      <c r="K181" s="18"/>
      <c r="L181" s="18"/>
      <c r="M181" s="18"/>
      <c r="N181" s="25"/>
      <c r="O181" s="26">
        <v>0</v>
      </c>
      <c r="P181" s="85"/>
      <c r="Q181" s="64"/>
      <c r="R181" s="64"/>
    </row>
    <row r="182" spans="1:21" ht="12.75">
      <c r="A182" s="92"/>
      <c r="B182" s="93"/>
      <c r="C182" s="70"/>
      <c r="D182" s="66"/>
      <c r="E182" s="67"/>
      <c r="F182" s="68"/>
      <c r="G182" s="92"/>
      <c r="H182" s="69"/>
      <c r="I182" s="92"/>
      <c r="J182" s="69"/>
      <c r="K182" s="18"/>
      <c r="L182" s="18"/>
      <c r="M182" s="18"/>
      <c r="N182" s="25"/>
      <c r="O182" s="26">
        <v>0</v>
      </c>
      <c r="P182" s="85"/>
      <c r="Q182" s="64"/>
      <c r="R182" s="64"/>
    </row>
    <row r="183" spans="1:21" ht="12.75">
      <c r="A183" s="94">
        <v>3</v>
      </c>
      <c r="B183" s="93" t="s">
        <v>38</v>
      </c>
      <c r="C183" s="70" t="s">
        <v>39</v>
      </c>
      <c r="D183" s="66" t="s">
        <v>37</v>
      </c>
      <c r="E183" s="67">
        <f>E180</f>
        <v>8.17</v>
      </c>
      <c r="F183" s="68">
        <f>H183+J183</f>
        <v>1.42774</v>
      </c>
      <c r="G183" s="92"/>
      <c r="H183" s="64">
        <v>0</v>
      </c>
      <c r="I183" s="92">
        <v>0.5</v>
      </c>
      <c r="J183" s="64">
        <f>I183*J$10</f>
        <v>1.42774</v>
      </c>
      <c r="K183" s="18"/>
      <c r="L183" s="18"/>
      <c r="M183" s="18"/>
      <c r="N183" s="25"/>
      <c r="O183" s="26">
        <v>0</v>
      </c>
      <c r="P183" s="85">
        <f>E183*F183</f>
        <v>11.664635799999999</v>
      </c>
      <c r="Q183" s="64">
        <v>0</v>
      </c>
      <c r="R183" s="64">
        <v>0</v>
      </c>
    </row>
    <row r="184" spans="1:21" ht="12.75">
      <c r="A184" s="94"/>
      <c r="B184" s="93"/>
      <c r="C184" s="70"/>
      <c r="D184" s="66"/>
      <c r="E184" s="67"/>
      <c r="F184" s="68"/>
      <c r="G184" s="92"/>
      <c r="H184" s="64"/>
      <c r="I184" s="92"/>
      <c r="J184" s="64"/>
      <c r="K184" s="18"/>
      <c r="L184" s="18"/>
      <c r="M184" s="18"/>
      <c r="N184" s="25"/>
      <c r="O184" s="26">
        <v>0</v>
      </c>
      <c r="P184" s="85"/>
      <c r="Q184" s="64"/>
      <c r="R184" s="64"/>
    </row>
    <row r="185" spans="1:21" ht="12.75">
      <c r="A185" s="94"/>
      <c r="B185" s="93"/>
      <c r="C185" s="70"/>
      <c r="D185" s="66"/>
      <c r="E185" s="67"/>
      <c r="F185" s="68"/>
      <c r="G185" s="92"/>
      <c r="H185" s="64"/>
      <c r="I185" s="92"/>
      <c r="J185" s="64"/>
      <c r="K185" s="18"/>
      <c r="L185" s="18"/>
      <c r="M185" s="18"/>
      <c r="N185" s="25"/>
      <c r="O185" s="26">
        <v>0</v>
      </c>
      <c r="P185" s="85"/>
      <c r="Q185" s="64"/>
      <c r="R185" s="64"/>
    </row>
    <row r="186" spans="1:21" ht="12.75">
      <c r="A186" s="92">
        <v>4</v>
      </c>
      <c r="B186" s="93" t="s">
        <v>40</v>
      </c>
      <c r="C186" s="79" t="s">
        <v>41</v>
      </c>
      <c r="D186" s="81" t="s">
        <v>42</v>
      </c>
      <c r="E186" s="67">
        <f>E189*0.00206</f>
        <v>0.17716000000000001</v>
      </c>
      <c r="F186" s="68">
        <f>H186+J186+R186</f>
        <v>191.11312608930203</v>
      </c>
      <c r="G186" s="92"/>
      <c r="H186" s="64">
        <v>0</v>
      </c>
      <c r="I186" s="92">
        <v>2.2000000000000002</v>
      </c>
      <c r="J186" s="64">
        <f>I186*J$10</f>
        <v>6.2820560000000008</v>
      </c>
      <c r="K186" s="18" t="s">
        <v>43</v>
      </c>
      <c r="L186" s="18" t="s">
        <v>42</v>
      </c>
      <c r="M186" s="18">
        <v>1.03</v>
      </c>
      <c r="N186" s="40">
        <v>157.22200000000001</v>
      </c>
      <c r="O186" s="26">
        <f>M186*N186</f>
        <v>161.93866</v>
      </c>
      <c r="P186" s="85">
        <f>E186*F186</f>
        <v>33.857601417980753</v>
      </c>
      <c r="Q186" s="64">
        <f>O186</f>
        <v>161.93866</v>
      </c>
      <c r="R186" s="64">
        <f>Q186*1.02*1.05*1.0657</f>
        <v>184.83107008930202</v>
      </c>
    </row>
    <row r="187" spans="1:21" ht="12.75">
      <c r="A187" s="92"/>
      <c r="B187" s="93"/>
      <c r="C187" s="80"/>
      <c r="D187" s="82"/>
      <c r="E187" s="67"/>
      <c r="F187" s="68"/>
      <c r="G187" s="92"/>
      <c r="H187" s="64"/>
      <c r="I187" s="92"/>
      <c r="J187" s="64"/>
      <c r="K187" s="18"/>
      <c r="L187" s="18"/>
      <c r="M187" s="18"/>
      <c r="N187" s="40"/>
      <c r="O187" s="26">
        <v>0</v>
      </c>
      <c r="P187" s="85"/>
      <c r="Q187" s="64"/>
      <c r="R187" s="64"/>
      <c r="U187" s="106">
        <f>SUM(P177+P180+P183+P186+P189)</f>
        <v>431.39952317958074</v>
      </c>
    </row>
    <row r="188" spans="1:21" ht="12.75">
      <c r="A188" s="92"/>
      <c r="B188" s="93"/>
      <c r="C188" s="80"/>
      <c r="D188" s="82"/>
      <c r="E188" s="67"/>
      <c r="F188" s="68"/>
      <c r="G188" s="92"/>
      <c r="H188" s="64"/>
      <c r="I188" s="92"/>
      <c r="J188" s="64"/>
      <c r="K188" s="18"/>
      <c r="L188" s="18"/>
      <c r="M188" s="18"/>
      <c r="N188" s="40"/>
      <c r="O188" s="26">
        <v>0</v>
      </c>
      <c r="P188" s="85"/>
      <c r="Q188" s="64"/>
      <c r="R188" s="64"/>
    </row>
    <row r="189" spans="1:21" ht="12.75">
      <c r="A189" s="94">
        <v>5</v>
      </c>
      <c r="B189" s="89" t="s">
        <v>44</v>
      </c>
      <c r="C189" s="76" t="s">
        <v>45</v>
      </c>
      <c r="D189" s="66" t="s">
        <v>46</v>
      </c>
      <c r="E189" s="78">
        <v>86</v>
      </c>
      <c r="F189" s="68">
        <f>H189+J189+R189</f>
        <v>4.2459020395999998</v>
      </c>
      <c r="G189" s="98">
        <v>0.4</v>
      </c>
      <c r="H189" s="64">
        <f>G189*2.1411</f>
        <v>0.85643999999999998</v>
      </c>
      <c r="I189" s="88">
        <v>4.5429999999999998E-2</v>
      </c>
      <c r="J189" s="64">
        <f>I189*2.85548</f>
        <v>0.12972445639999999</v>
      </c>
      <c r="K189" s="19" t="s">
        <v>47</v>
      </c>
      <c r="L189" s="20" t="s">
        <v>42</v>
      </c>
      <c r="M189" s="15">
        <v>0.11899999999999999</v>
      </c>
      <c r="N189" s="48">
        <v>24</v>
      </c>
      <c r="O189" s="21">
        <f>M189*N189</f>
        <v>2.8559999999999999</v>
      </c>
      <c r="P189" s="85">
        <f>E189*F189</f>
        <v>365.14757540559998</v>
      </c>
      <c r="Q189" s="64">
        <f>O189</f>
        <v>2.8559999999999999</v>
      </c>
      <c r="R189" s="64">
        <f>Q189*1.02*1.05*1.0657</f>
        <v>3.2597375832000002</v>
      </c>
    </row>
    <row r="190" spans="1:21" ht="12.75">
      <c r="A190" s="94"/>
      <c r="B190" s="90"/>
      <c r="C190" s="77"/>
      <c r="D190" s="66"/>
      <c r="E190" s="78"/>
      <c r="F190" s="68"/>
      <c r="G190" s="98"/>
      <c r="H190" s="64"/>
      <c r="I190" s="88"/>
      <c r="J190" s="64"/>
      <c r="K190" s="15" t="s">
        <v>48</v>
      </c>
      <c r="L190" s="15" t="s">
        <v>49</v>
      </c>
      <c r="M190" s="15">
        <v>0.7</v>
      </c>
      <c r="N190" s="41">
        <v>0.157222</v>
      </c>
      <c r="O190" s="16">
        <v>0</v>
      </c>
      <c r="P190" s="85"/>
      <c r="Q190" s="64"/>
      <c r="R190" s="64"/>
    </row>
    <row r="191" spans="1:21" ht="12.75">
      <c r="A191" s="94"/>
      <c r="B191" s="90"/>
      <c r="C191" s="77"/>
      <c r="D191" s="66"/>
      <c r="E191" s="78"/>
      <c r="F191" s="68"/>
      <c r="G191" s="98"/>
      <c r="H191" s="64"/>
      <c r="I191" s="88"/>
      <c r="J191" s="64"/>
      <c r="K191" s="15"/>
      <c r="L191" s="15"/>
      <c r="M191" s="15"/>
      <c r="N191" s="41"/>
      <c r="O191" s="16">
        <v>0</v>
      </c>
      <c r="P191" s="85"/>
      <c r="Q191" s="64"/>
      <c r="R191" s="64"/>
    </row>
    <row r="192" spans="1:21" s="11" customFormat="1" ht="12.75">
      <c r="A192" s="83" t="s">
        <v>60</v>
      </c>
      <c r="B192" s="84"/>
      <c r="C192" s="84"/>
      <c r="D192" s="33"/>
      <c r="E192" s="37"/>
      <c r="F192" s="37"/>
      <c r="G192" s="22"/>
      <c r="H192" s="22"/>
      <c r="I192" s="22"/>
      <c r="J192" s="22"/>
      <c r="K192" s="22"/>
      <c r="L192" s="22"/>
      <c r="M192" s="22"/>
      <c r="N192" s="23"/>
      <c r="O192" s="23"/>
      <c r="P192" s="39"/>
      <c r="Q192" s="22"/>
      <c r="R192" s="24"/>
    </row>
    <row r="193" spans="1:21" s="17" customFormat="1" ht="12.75">
      <c r="A193" s="94">
        <v>1</v>
      </c>
      <c r="B193" s="95" t="s">
        <v>32</v>
      </c>
      <c r="C193" s="72" t="s">
        <v>33</v>
      </c>
      <c r="D193" s="73" t="s">
        <v>34</v>
      </c>
      <c r="E193" s="74">
        <f>0.05*E205/100</f>
        <v>0.04</v>
      </c>
      <c r="F193" s="75">
        <f>H193+J193</f>
        <v>400.724492</v>
      </c>
      <c r="G193" s="94">
        <v>82.6</v>
      </c>
      <c r="H193" s="69">
        <f>G193*2.1411</f>
        <v>176.85485999999997</v>
      </c>
      <c r="I193" s="94">
        <v>78.400000000000006</v>
      </c>
      <c r="J193" s="69">
        <f>I193*2.85548</f>
        <v>223.86963200000002</v>
      </c>
      <c r="K193" s="15"/>
      <c r="L193" s="15"/>
      <c r="M193" s="15"/>
      <c r="N193" s="41"/>
      <c r="O193" s="16">
        <v>0</v>
      </c>
      <c r="P193" s="71">
        <f>E193*F193</f>
        <v>16.028979679999999</v>
      </c>
      <c r="Q193" s="69">
        <v>0</v>
      </c>
      <c r="R193" s="69">
        <v>0</v>
      </c>
    </row>
    <row r="194" spans="1:21" s="17" customFormat="1" ht="12.75">
      <c r="A194" s="94"/>
      <c r="B194" s="95"/>
      <c r="C194" s="72"/>
      <c r="D194" s="73"/>
      <c r="E194" s="74"/>
      <c r="F194" s="75"/>
      <c r="G194" s="94"/>
      <c r="H194" s="69"/>
      <c r="I194" s="94"/>
      <c r="J194" s="69"/>
      <c r="K194" s="15"/>
      <c r="L194" s="15"/>
      <c r="M194" s="15"/>
      <c r="N194" s="41"/>
      <c r="O194" s="16">
        <v>0</v>
      </c>
      <c r="P194" s="71"/>
      <c r="Q194" s="69"/>
      <c r="R194" s="69"/>
    </row>
    <row r="195" spans="1:21" s="17" customFormat="1" ht="12.75">
      <c r="A195" s="94"/>
      <c r="B195" s="95"/>
      <c r="C195" s="72"/>
      <c r="D195" s="73"/>
      <c r="E195" s="74"/>
      <c r="F195" s="75"/>
      <c r="G195" s="94"/>
      <c r="H195" s="69"/>
      <c r="I195" s="94"/>
      <c r="J195" s="69"/>
      <c r="K195" s="15"/>
      <c r="L195" s="15"/>
      <c r="M195" s="15"/>
      <c r="N195" s="41"/>
      <c r="O195" s="16">
        <v>0</v>
      </c>
      <c r="P195" s="71"/>
      <c r="Q195" s="69"/>
      <c r="R195" s="69"/>
    </row>
    <row r="196" spans="1:21" ht="12.75">
      <c r="A196" s="92">
        <v>2</v>
      </c>
      <c r="B196" s="93" t="s">
        <v>35</v>
      </c>
      <c r="C196" s="70" t="s">
        <v>36</v>
      </c>
      <c r="D196" s="66" t="s">
        <v>37</v>
      </c>
      <c r="E196" s="67">
        <f>E193*100*1.9</f>
        <v>7.6</v>
      </c>
      <c r="F196" s="68">
        <f>H196+J196</f>
        <v>0.42821999999999999</v>
      </c>
      <c r="G196" s="92">
        <v>0.2</v>
      </c>
      <c r="H196" s="69">
        <f>G196*2.1411</f>
        <v>0.42821999999999999</v>
      </c>
      <c r="I196" s="92"/>
      <c r="J196" s="69">
        <f t="shared" ref="J196" si="10">I196*R183/1000</f>
        <v>0</v>
      </c>
      <c r="K196" s="18"/>
      <c r="L196" s="18"/>
      <c r="M196" s="18"/>
      <c r="N196" s="25"/>
      <c r="O196" s="26">
        <v>0</v>
      </c>
      <c r="P196" s="85">
        <f>E196*F196</f>
        <v>3.2544719999999998</v>
      </c>
      <c r="Q196" s="64">
        <v>0</v>
      </c>
      <c r="R196" s="64">
        <v>0</v>
      </c>
    </row>
    <row r="197" spans="1:21" ht="12.75">
      <c r="A197" s="92"/>
      <c r="B197" s="93"/>
      <c r="C197" s="70"/>
      <c r="D197" s="66"/>
      <c r="E197" s="67"/>
      <c r="F197" s="68"/>
      <c r="G197" s="92"/>
      <c r="H197" s="69"/>
      <c r="I197" s="92"/>
      <c r="J197" s="69"/>
      <c r="K197" s="18"/>
      <c r="L197" s="18"/>
      <c r="M197" s="18"/>
      <c r="N197" s="25"/>
      <c r="O197" s="26">
        <v>0</v>
      </c>
      <c r="P197" s="85"/>
      <c r="Q197" s="64"/>
      <c r="R197" s="64"/>
    </row>
    <row r="198" spans="1:21" ht="12.75">
      <c r="A198" s="92"/>
      <c r="B198" s="93"/>
      <c r="C198" s="70"/>
      <c r="D198" s="66"/>
      <c r="E198" s="67"/>
      <c r="F198" s="68"/>
      <c r="G198" s="92"/>
      <c r="H198" s="69"/>
      <c r="I198" s="92"/>
      <c r="J198" s="69"/>
      <c r="K198" s="18"/>
      <c r="L198" s="18"/>
      <c r="M198" s="18"/>
      <c r="N198" s="25"/>
      <c r="O198" s="26">
        <v>0</v>
      </c>
      <c r="P198" s="85"/>
      <c r="Q198" s="64"/>
      <c r="R198" s="64"/>
    </row>
    <row r="199" spans="1:21" ht="12.75">
      <c r="A199" s="94">
        <v>3</v>
      </c>
      <c r="B199" s="93" t="s">
        <v>38</v>
      </c>
      <c r="C199" s="70" t="s">
        <v>39</v>
      </c>
      <c r="D199" s="66" t="s">
        <v>37</v>
      </c>
      <c r="E199" s="67">
        <f>E196</f>
        <v>7.6</v>
      </c>
      <c r="F199" s="68">
        <f>H199+J199</f>
        <v>1.42774</v>
      </c>
      <c r="G199" s="92"/>
      <c r="H199" s="64">
        <v>0</v>
      </c>
      <c r="I199" s="92">
        <v>0.5</v>
      </c>
      <c r="J199" s="64">
        <f>I199*J$10</f>
        <v>1.42774</v>
      </c>
      <c r="K199" s="18"/>
      <c r="L199" s="18"/>
      <c r="M199" s="18"/>
      <c r="N199" s="25"/>
      <c r="O199" s="26">
        <v>0</v>
      </c>
      <c r="P199" s="85">
        <f>E199*F199</f>
        <v>10.850823999999999</v>
      </c>
      <c r="Q199" s="64">
        <v>0</v>
      </c>
      <c r="R199" s="64">
        <v>0</v>
      </c>
    </row>
    <row r="200" spans="1:21" ht="12.75">
      <c r="A200" s="94"/>
      <c r="B200" s="93"/>
      <c r="C200" s="70"/>
      <c r="D200" s="66"/>
      <c r="E200" s="67"/>
      <c r="F200" s="68"/>
      <c r="G200" s="92"/>
      <c r="H200" s="64"/>
      <c r="I200" s="92"/>
      <c r="J200" s="64"/>
      <c r="K200" s="18"/>
      <c r="L200" s="18"/>
      <c r="M200" s="18"/>
      <c r="N200" s="25"/>
      <c r="O200" s="26">
        <v>0</v>
      </c>
      <c r="P200" s="85"/>
      <c r="Q200" s="64"/>
      <c r="R200" s="64"/>
    </row>
    <row r="201" spans="1:21" ht="12.75">
      <c r="A201" s="94"/>
      <c r="B201" s="93"/>
      <c r="C201" s="70"/>
      <c r="D201" s="66"/>
      <c r="E201" s="67"/>
      <c r="F201" s="68"/>
      <c r="G201" s="92"/>
      <c r="H201" s="64"/>
      <c r="I201" s="92"/>
      <c r="J201" s="64"/>
      <c r="K201" s="18"/>
      <c r="L201" s="18"/>
      <c r="M201" s="18"/>
      <c r="N201" s="25"/>
      <c r="O201" s="26">
        <v>0</v>
      </c>
      <c r="P201" s="85"/>
      <c r="Q201" s="64"/>
      <c r="R201" s="64"/>
    </row>
    <row r="202" spans="1:21" ht="12.75">
      <c r="A202" s="92">
        <v>4</v>
      </c>
      <c r="B202" s="93" t="s">
        <v>40</v>
      </c>
      <c r="C202" s="79" t="s">
        <v>41</v>
      </c>
      <c r="D202" s="81" t="s">
        <v>42</v>
      </c>
      <c r="E202" s="67">
        <f>E205*0.00206</f>
        <v>0.1648</v>
      </c>
      <c r="F202" s="68">
        <f>H202+J202+R202</f>
        <v>191.11312608930203</v>
      </c>
      <c r="G202" s="92"/>
      <c r="H202" s="64">
        <v>0</v>
      </c>
      <c r="I202" s="92">
        <v>2.2000000000000002</v>
      </c>
      <c r="J202" s="64">
        <f>I202*J$10</f>
        <v>6.2820560000000008</v>
      </c>
      <c r="K202" s="18" t="s">
        <v>43</v>
      </c>
      <c r="L202" s="18" t="s">
        <v>42</v>
      </c>
      <c r="M202" s="18">
        <v>1.03</v>
      </c>
      <c r="N202" s="40">
        <v>157.22200000000001</v>
      </c>
      <c r="O202" s="26">
        <f>M202*N202</f>
        <v>161.93866</v>
      </c>
      <c r="P202" s="85">
        <f>E202*F202</f>
        <v>31.495443179516975</v>
      </c>
      <c r="Q202" s="64">
        <f>O202</f>
        <v>161.93866</v>
      </c>
      <c r="R202" s="64">
        <f>Q202*1.02*1.05*1.0657</f>
        <v>184.83107008930202</v>
      </c>
      <c r="U202" s="106">
        <f>SUM(P193+P196+P199+P202+P205)</f>
        <v>401.30188202751697</v>
      </c>
    </row>
    <row r="203" spans="1:21" ht="12.75">
      <c r="A203" s="92"/>
      <c r="B203" s="93"/>
      <c r="C203" s="80"/>
      <c r="D203" s="82"/>
      <c r="E203" s="67"/>
      <c r="F203" s="68"/>
      <c r="G203" s="92"/>
      <c r="H203" s="64"/>
      <c r="I203" s="92"/>
      <c r="J203" s="64"/>
      <c r="K203" s="18"/>
      <c r="L203" s="18"/>
      <c r="M203" s="18"/>
      <c r="N203" s="40"/>
      <c r="O203" s="26">
        <v>0</v>
      </c>
      <c r="P203" s="85"/>
      <c r="Q203" s="64"/>
      <c r="R203" s="64"/>
    </row>
    <row r="204" spans="1:21" ht="12.75">
      <c r="A204" s="92"/>
      <c r="B204" s="93"/>
      <c r="C204" s="80"/>
      <c r="D204" s="82"/>
      <c r="E204" s="67"/>
      <c r="F204" s="68"/>
      <c r="G204" s="92"/>
      <c r="H204" s="64"/>
      <c r="I204" s="92"/>
      <c r="J204" s="64"/>
      <c r="K204" s="18"/>
      <c r="L204" s="18"/>
      <c r="M204" s="18"/>
      <c r="N204" s="40"/>
      <c r="O204" s="26">
        <v>0</v>
      </c>
      <c r="P204" s="85"/>
      <c r="Q204" s="64"/>
      <c r="R204" s="64"/>
    </row>
    <row r="205" spans="1:21" ht="12.75">
      <c r="A205" s="94">
        <v>5</v>
      </c>
      <c r="B205" s="89" t="s">
        <v>44</v>
      </c>
      <c r="C205" s="76" t="s">
        <v>45</v>
      </c>
      <c r="D205" s="66" t="s">
        <v>46</v>
      </c>
      <c r="E205" s="78">
        <v>80</v>
      </c>
      <c r="F205" s="68">
        <f>H205+J205+R205</f>
        <v>4.2459020395999998</v>
      </c>
      <c r="G205" s="98">
        <v>0.4</v>
      </c>
      <c r="H205" s="64">
        <f>G205*2.1411</f>
        <v>0.85643999999999998</v>
      </c>
      <c r="I205" s="88">
        <v>4.5429999999999998E-2</v>
      </c>
      <c r="J205" s="64">
        <f>I205*2.85548</f>
        <v>0.12972445639999999</v>
      </c>
      <c r="K205" s="19" t="s">
        <v>47</v>
      </c>
      <c r="L205" s="20" t="s">
        <v>42</v>
      </c>
      <c r="M205" s="15">
        <v>0.11899999999999999</v>
      </c>
      <c r="N205" s="48">
        <v>24</v>
      </c>
      <c r="O205" s="21">
        <f>M205*N205</f>
        <v>2.8559999999999999</v>
      </c>
      <c r="P205" s="85">
        <f>E205*F205</f>
        <v>339.672163168</v>
      </c>
      <c r="Q205" s="64">
        <f>O205</f>
        <v>2.8559999999999999</v>
      </c>
      <c r="R205" s="64">
        <f>Q205*1.02*1.05*1.0657</f>
        <v>3.2597375832000002</v>
      </c>
    </row>
    <row r="206" spans="1:21" ht="12.75">
      <c r="A206" s="94"/>
      <c r="B206" s="90"/>
      <c r="C206" s="77"/>
      <c r="D206" s="66"/>
      <c r="E206" s="78"/>
      <c r="F206" s="68"/>
      <c r="G206" s="98"/>
      <c r="H206" s="64"/>
      <c r="I206" s="88"/>
      <c r="J206" s="64"/>
      <c r="K206" s="15" t="s">
        <v>48</v>
      </c>
      <c r="L206" s="15" t="s">
        <v>49</v>
      </c>
      <c r="M206" s="15">
        <v>0.7</v>
      </c>
      <c r="N206" s="41">
        <v>0.157222</v>
      </c>
      <c r="O206" s="16">
        <v>0</v>
      </c>
      <c r="P206" s="85"/>
      <c r="Q206" s="64"/>
      <c r="R206" s="64"/>
    </row>
    <row r="207" spans="1:21" ht="12.75">
      <c r="A207" s="94"/>
      <c r="B207" s="90"/>
      <c r="C207" s="77"/>
      <c r="D207" s="66"/>
      <c r="E207" s="78"/>
      <c r="F207" s="68"/>
      <c r="G207" s="98"/>
      <c r="H207" s="64"/>
      <c r="I207" s="88"/>
      <c r="J207" s="64"/>
      <c r="K207" s="15"/>
      <c r="L207" s="15"/>
      <c r="M207" s="15"/>
      <c r="N207" s="41"/>
      <c r="O207" s="16">
        <v>0</v>
      </c>
      <c r="P207" s="85"/>
      <c r="Q207" s="64"/>
      <c r="R207" s="64"/>
    </row>
    <row r="208" spans="1:21" s="11" customFormat="1" ht="12.75">
      <c r="A208" s="83" t="s">
        <v>61</v>
      </c>
      <c r="B208" s="84"/>
      <c r="C208" s="84"/>
      <c r="D208" s="33"/>
      <c r="E208" s="37"/>
      <c r="F208" s="37"/>
      <c r="G208" s="22"/>
      <c r="H208" s="22"/>
      <c r="I208" s="22"/>
      <c r="J208" s="22"/>
      <c r="K208" s="22"/>
      <c r="L208" s="22"/>
      <c r="M208" s="22"/>
      <c r="N208" s="23"/>
      <c r="O208" s="23"/>
      <c r="P208" s="39"/>
      <c r="Q208" s="22"/>
      <c r="R208" s="24"/>
    </row>
    <row r="209" spans="1:21" s="17" customFormat="1" ht="12.75">
      <c r="A209" s="94">
        <v>1</v>
      </c>
      <c r="B209" s="95" t="s">
        <v>32</v>
      </c>
      <c r="C209" s="72" t="s">
        <v>33</v>
      </c>
      <c r="D209" s="73" t="s">
        <v>34</v>
      </c>
      <c r="E209" s="74">
        <f>0.05*E221/100</f>
        <v>0.03</v>
      </c>
      <c r="F209" s="75">
        <f>H209+J209</f>
        <v>400.724492</v>
      </c>
      <c r="G209" s="94">
        <v>82.6</v>
      </c>
      <c r="H209" s="69">
        <f>G209*2.1411</f>
        <v>176.85485999999997</v>
      </c>
      <c r="I209" s="94">
        <v>78.400000000000006</v>
      </c>
      <c r="J209" s="69">
        <f>I209*2.85548</f>
        <v>223.86963200000002</v>
      </c>
      <c r="K209" s="15"/>
      <c r="L209" s="15"/>
      <c r="M209" s="15"/>
      <c r="N209" s="41"/>
      <c r="O209" s="16">
        <v>0</v>
      </c>
      <c r="P209" s="71">
        <f>E209*F209</f>
        <v>12.021734759999999</v>
      </c>
      <c r="Q209" s="69">
        <v>0</v>
      </c>
      <c r="R209" s="69">
        <v>0</v>
      </c>
    </row>
    <row r="210" spans="1:21" s="17" customFormat="1" ht="12.75">
      <c r="A210" s="94"/>
      <c r="B210" s="95"/>
      <c r="C210" s="72"/>
      <c r="D210" s="73"/>
      <c r="E210" s="74"/>
      <c r="F210" s="75"/>
      <c r="G210" s="94"/>
      <c r="H210" s="69"/>
      <c r="I210" s="94"/>
      <c r="J210" s="69"/>
      <c r="K210" s="15"/>
      <c r="L210" s="15"/>
      <c r="M210" s="15"/>
      <c r="N210" s="41"/>
      <c r="O210" s="16">
        <v>0</v>
      </c>
      <c r="P210" s="71"/>
      <c r="Q210" s="69"/>
      <c r="R210" s="69"/>
    </row>
    <row r="211" spans="1:21" s="17" customFormat="1" ht="12.75">
      <c r="A211" s="94"/>
      <c r="B211" s="95"/>
      <c r="C211" s="72"/>
      <c r="D211" s="73"/>
      <c r="E211" s="74"/>
      <c r="F211" s="75"/>
      <c r="G211" s="94"/>
      <c r="H211" s="69"/>
      <c r="I211" s="94"/>
      <c r="J211" s="69"/>
      <c r="K211" s="15"/>
      <c r="L211" s="15"/>
      <c r="M211" s="15"/>
      <c r="N211" s="41"/>
      <c r="O211" s="16">
        <v>0</v>
      </c>
      <c r="P211" s="71"/>
      <c r="Q211" s="69"/>
      <c r="R211" s="69"/>
    </row>
    <row r="212" spans="1:21" ht="12.75">
      <c r="A212" s="92">
        <v>2</v>
      </c>
      <c r="B212" s="93" t="s">
        <v>35</v>
      </c>
      <c r="C212" s="70" t="s">
        <v>36</v>
      </c>
      <c r="D212" s="66" t="s">
        <v>37</v>
      </c>
      <c r="E212" s="67">
        <f>E209*100*1.9</f>
        <v>5.6999999999999993</v>
      </c>
      <c r="F212" s="68">
        <f>H212+J212</f>
        <v>0.42821999999999999</v>
      </c>
      <c r="G212" s="92">
        <v>0.2</v>
      </c>
      <c r="H212" s="69">
        <f>G212*2.1411</f>
        <v>0.42821999999999999</v>
      </c>
      <c r="I212" s="92"/>
      <c r="J212" s="69">
        <f t="shared" ref="J212" si="11">I212*R199/1000</f>
        <v>0</v>
      </c>
      <c r="K212" s="18"/>
      <c r="L212" s="18"/>
      <c r="M212" s="18"/>
      <c r="N212" s="25"/>
      <c r="O212" s="26">
        <v>0</v>
      </c>
      <c r="P212" s="85">
        <f>E212*F212</f>
        <v>2.4408539999999999</v>
      </c>
      <c r="Q212" s="64">
        <v>0</v>
      </c>
      <c r="R212" s="64">
        <v>0</v>
      </c>
    </row>
    <row r="213" spans="1:21" ht="12.75">
      <c r="A213" s="92"/>
      <c r="B213" s="93"/>
      <c r="C213" s="70"/>
      <c r="D213" s="66"/>
      <c r="E213" s="67"/>
      <c r="F213" s="68"/>
      <c r="G213" s="92"/>
      <c r="H213" s="69"/>
      <c r="I213" s="92"/>
      <c r="J213" s="69"/>
      <c r="K213" s="18"/>
      <c r="L213" s="18"/>
      <c r="M213" s="18"/>
      <c r="N213" s="25"/>
      <c r="O213" s="26">
        <v>0</v>
      </c>
      <c r="P213" s="85"/>
      <c r="Q213" s="64"/>
      <c r="R213" s="64"/>
    </row>
    <row r="214" spans="1:21" ht="12.75">
      <c r="A214" s="92"/>
      <c r="B214" s="93"/>
      <c r="C214" s="70"/>
      <c r="D214" s="66"/>
      <c r="E214" s="67"/>
      <c r="F214" s="68"/>
      <c r="G214" s="92"/>
      <c r="H214" s="69"/>
      <c r="I214" s="92"/>
      <c r="J214" s="69"/>
      <c r="K214" s="18"/>
      <c r="L214" s="18"/>
      <c r="M214" s="18"/>
      <c r="N214" s="25"/>
      <c r="O214" s="26">
        <v>0</v>
      </c>
      <c r="P214" s="85"/>
      <c r="Q214" s="64"/>
      <c r="R214" s="64"/>
    </row>
    <row r="215" spans="1:21" ht="12.75">
      <c r="A215" s="94">
        <v>3</v>
      </c>
      <c r="B215" s="93" t="s">
        <v>38</v>
      </c>
      <c r="C215" s="70" t="s">
        <v>39</v>
      </c>
      <c r="D215" s="66" t="s">
        <v>37</v>
      </c>
      <c r="E215" s="67">
        <f>E212</f>
        <v>5.6999999999999993</v>
      </c>
      <c r="F215" s="68">
        <f>H215+J215</f>
        <v>1.42774</v>
      </c>
      <c r="G215" s="92"/>
      <c r="H215" s="64">
        <v>0</v>
      </c>
      <c r="I215" s="92">
        <v>0.5</v>
      </c>
      <c r="J215" s="64">
        <f>I215*J$10</f>
        <v>1.42774</v>
      </c>
      <c r="K215" s="18"/>
      <c r="L215" s="18"/>
      <c r="M215" s="18"/>
      <c r="N215" s="25"/>
      <c r="O215" s="26">
        <v>0</v>
      </c>
      <c r="P215" s="85">
        <f>E215*F215</f>
        <v>8.1381179999999986</v>
      </c>
      <c r="Q215" s="64">
        <v>0</v>
      </c>
      <c r="R215" s="64">
        <v>0</v>
      </c>
    </row>
    <row r="216" spans="1:21" ht="12.75">
      <c r="A216" s="94"/>
      <c r="B216" s="93"/>
      <c r="C216" s="70"/>
      <c r="D216" s="66"/>
      <c r="E216" s="67"/>
      <c r="F216" s="68"/>
      <c r="G216" s="92"/>
      <c r="H216" s="64"/>
      <c r="I216" s="92"/>
      <c r="J216" s="64"/>
      <c r="K216" s="18"/>
      <c r="L216" s="18"/>
      <c r="M216" s="18"/>
      <c r="N216" s="25"/>
      <c r="O216" s="26">
        <v>0</v>
      </c>
      <c r="P216" s="85"/>
      <c r="Q216" s="64"/>
      <c r="R216" s="64"/>
    </row>
    <row r="217" spans="1:21" ht="12.75">
      <c r="A217" s="94"/>
      <c r="B217" s="93"/>
      <c r="C217" s="70"/>
      <c r="D217" s="66"/>
      <c r="E217" s="67"/>
      <c r="F217" s="68"/>
      <c r="G217" s="92"/>
      <c r="H217" s="64"/>
      <c r="I217" s="92"/>
      <c r="J217" s="64"/>
      <c r="K217" s="18"/>
      <c r="L217" s="18"/>
      <c r="M217" s="18"/>
      <c r="N217" s="25"/>
      <c r="O217" s="26">
        <v>0</v>
      </c>
      <c r="P217" s="85"/>
      <c r="Q217" s="64"/>
      <c r="R217" s="64"/>
      <c r="U217" s="106">
        <f>SUM(P209+P212+P215+P218+P221)</f>
        <v>300.97641152063773</v>
      </c>
    </row>
    <row r="218" spans="1:21" ht="12.75">
      <c r="A218" s="92">
        <v>4</v>
      </c>
      <c r="B218" s="93" t="s">
        <v>40</v>
      </c>
      <c r="C218" s="79" t="s">
        <v>41</v>
      </c>
      <c r="D218" s="81" t="s">
        <v>42</v>
      </c>
      <c r="E218" s="67">
        <f>E221*0.00206</f>
        <v>0.12360000000000002</v>
      </c>
      <c r="F218" s="68">
        <f>H218+J218+R218</f>
        <v>191.11312608930203</v>
      </c>
      <c r="G218" s="92"/>
      <c r="H218" s="64">
        <v>0</v>
      </c>
      <c r="I218" s="92">
        <v>2.2000000000000002</v>
      </c>
      <c r="J218" s="64">
        <f>I218*J$10</f>
        <v>6.2820560000000008</v>
      </c>
      <c r="K218" s="18" t="s">
        <v>43</v>
      </c>
      <c r="L218" s="18" t="s">
        <v>42</v>
      </c>
      <c r="M218" s="18">
        <v>1.03</v>
      </c>
      <c r="N218" s="40">
        <v>157.22200000000001</v>
      </c>
      <c r="O218" s="26">
        <f>M218*N218</f>
        <v>161.93866</v>
      </c>
      <c r="P218" s="85">
        <f>E218*F218</f>
        <v>23.621582384637733</v>
      </c>
      <c r="Q218" s="64">
        <f>O218</f>
        <v>161.93866</v>
      </c>
      <c r="R218" s="64">
        <f>Q218*1.02*1.05*1.0657</f>
        <v>184.83107008930202</v>
      </c>
    </row>
    <row r="219" spans="1:21" ht="12.75">
      <c r="A219" s="92"/>
      <c r="B219" s="93"/>
      <c r="C219" s="80"/>
      <c r="D219" s="82"/>
      <c r="E219" s="67"/>
      <c r="F219" s="68"/>
      <c r="G219" s="92"/>
      <c r="H219" s="64"/>
      <c r="I219" s="92"/>
      <c r="J219" s="64"/>
      <c r="K219" s="18"/>
      <c r="L219" s="18"/>
      <c r="M219" s="18"/>
      <c r="N219" s="40"/>
      <c r="O219" s="26">
        <v>0</v>
      </c>
      <c r="P219" s="85"/>
      <c r="Q219" s="64"/>
      <c r="R219" s="64"/>
    </row>
    <row r="220" spans="1:21" ht="12.75">
      <c r="A220" s="92"/>
      <c r="B220" s="93"/>
      <c r="C220" s="80"/>
      <c r="D220" s="82"/>
      <c r="E220" s="67"/>
      <c r="F220" s="68"/>
      <c r="G220" s="92"/>
      <c r="H220" s="64"/>
      <c r="I220" s="92"/>
      <c r="J220" s="64"/>
      <c r="K220" s="18"/>
      <c r="L220" s="18"/>
      <c r="M220" s="18"/>
      <c r="N220" s="40"/>
      <c r="O220" s="26">
        <v>0</v>
      </c>
      <c r="P220" s="85"/>
      <c r="Q220" s="64"/>
      <c r="R220" s="64"/>
    </row>
    <row r="221" spans="1:21" ht="12.75">
      <c r="A221" s="94">
        <v>5</v>
      </c>
      <c r="B221" s="89" t="s">
        <v>44</v>
      </c>
      <c r="C221" s="76" t="s">
        <v>45</v>
      </c>
      <c r="D221" s="66" t="s">
        <v>46</v>
      </c>
      <c r="E221" s="78">
        <v>60</v>
      </c>
      <c r="F221" s="68">
        <f>H221+J221+R221</f>
        <v>4.2459020395999998</v>
      </c>
      <c r="G221" s="98">
        <v>0.4</v>
      </c>
      <c r="H221" s="64">
        <f>G221*2.1411</f>
        <v>0.85643999999999998</v>
      </c>
      <c r="I221" s="88">
        <v>4.5429999999999998E-2</v>
      </c>
      <c r="J221" s="64">
        <f>I221*2.85548</f>
        <v>0.12972445639999999</v>
      </c>
      <c r="K221" s="19" t="s">
        <v>47</v>
      </c>
      <c r="L221" s="20" t="s">
        <v>42</v>
      </c>
      <c r="M221" s="15">
        <v>0.11899999999999999</v>
      </c>
      <c r="N221" s="48">
        <v>24</v>
      </c>
      <c r="O221" s="21">
        <f>M221*N221</f>
        <v>2.8559999999999999</v>
      </c>
      <c r="P221" s="85">
        <f>E221*F221</f>
        <v>254.754122376</v>
      </c>
      <c r="Q221" s="64">
        <f>O221</f>
        <v>2.8559999999999999</v>
      </c>
      <c r="R221" s="64">
        <f>Q221*1.02*1.05*1.0657</f>
        <v>3.2597375832000002</v>
      </c>
    </row>
    <row r="222" spans="1:21" ht="12.75">
      <c r="A222" s="94"/>
      <c r="B222" s="90"/>
      <c r="C222" s="77"/>
      <c r="D222" s="66"/>
      <c r="E222" s="78"/>
      <c r="F222" s="68"/>
      <c r="G222" s="98"/>
      <c r="H222" s="64"/>
      <c r="I222" s="88"/>
      <c r="J222" s="64"/>
      <c r="K222" s="15" t="s">
        <v>48</v>
      </c>
      <c r="L222" s="15" t="s">
        <v>49</v>
      </c>
      <c r="M222" s="15">
        <v>0.7</v>
      </c>
      <c r="N222" s="41">
        <v>0.157222</v>
      </c>
      <c r="O222" s="16">
        <v>0</v>
      </c>
      <c r="P222" s="85"/>
      <c r="Q222" s="64"/>
      <c r="R222" s="64"/>
    </row>
    <row r="223" spans="1:21" ht="12.75">
      <c r="A223" s="94"/>
      <c r="B223" s="90"/>
      <c r="C223" s="77"/>
      <c r="D223" s="66"/>
      <c r="E223" s="78"/>
      <c r="F223" s="68"/>
      <c r="G223" s="98"/>
      <c r="H223" s="64"/>
      <c r="I223" s="88"/>
      <c r="J223" s="64"/>
      <c r="K223" s="15"/>
      <c r="L223" s="15"/>
      <c r="M223" s="15"/>
      <c r="N223" s="41"/>
      <c r="O223" s="16">
        <v>0</v>
      </c>
      <c r="P223" s="85"/>
      <c r="Q223" s="64"/>
      <c r="R223" s="64"/>
    </row>
    <row r="224" spans="1:21" s="11" customFormat="1" ht="12.75">
      <c r="A224" s="83" t="s">
        <v>62</v>
      </c>
      <c r="B224" s="84"/>
      <c r="C224" s="84"/>
      <c r="D224" s="33"/>
      <c r="E224" s="37"/>
      <c r="F224" s="37"/>
      <c r="G224" s="22"/>
      <c r="H224" s="22"/>
      <c r="I224" s="22"/>
      <c r="J224" s="22"/>
      <c r="K224" s="22"/>
      <c r="L224" s="22"/>
      <c r="M224" s="22"/>
      <c r="N224" s="23"/>
      <c r="O224" s="23"/>
      <c r="P224" s="39"/>
      <c r="Q224" s="22"/>
      <c r="R224" s="24"/>
    </row>
    <row r="225" spans="1:21" s="17" customFormat="1" ht="12.75">
      <c r="A225" s="94">
        <v>1</v>
      </c>
      <c r="B225" s="95" t="s">
        <v>32</v>
      </c>
      <c r="C225" s="72" t="s">
        <v>33</v>
      </c>
      <c r="D225" s="73" t="s">
        <v>34</v>
      </c>
      <c r="E225" s="74">
        <f>0.05*E237/100</f>
        <v>0.2</v>
      </c>
      <c r="F225" s="75">
        <f>H225+J225</f>
        <v>400.724492</v>
      </c>
      <c r="G225" s="94">
        <v>82.6</v>
      </c>
      <c r="H225" s="69">
        <f>G225*2.1411</f>
        <v>176.85485999999997</v>
      </c>
      <c r="I225" s="94">
        <v>78.400000000000006</v>
      </c>
      <c r="J225" s="69">
        <f>I225*2.85548</f>
        <v>223.86963200000002</v>
      </c>
      <c r="K225" s="15"/>
      <c r="L225" s="15"/>
      <c r="M225" s="15"/>
      <c r="N225" s="41"/>
      <c r="O225" s="16">
        <v>0</v>
      </c>
      <c r="P225" s="71">
        <f>E225*F225</f>
        <v>80.144898400000002</v>
      </c>
      <c r="Q225" s="69">
        <v>0</v>
      </c>
      <c r="R225" s="69">
        <v>0</v>
      </c>
    </row>
    <row r="226" spans="1:21" s="17" customFormat="1" ht="12.75">
      <c r="A226" s="94"/>
      <c r="B226" s="95"/>
      <c r="C226" s="72"/>
      <c r="D226" s="73"/>
      <c r="E226" s="74"/>
      <c r="F226" s="75"/>
      <c r="G226" s="94"/>
      <c r="H226" s="69"/>
      <c r="I226" s="94"/>
      <c r="J226" s="69"/>
      <c r="K226" s="15"/>
      <c r="L226" s="15"/>
      <c r="M226" s="15"/>
      <c r="N226" s="41"/>
      <c r="O226" s="16">
        <v>0</v>
      </c>
      <c r="P226" s="71"/>
      <c r="Q226" s="69"/>
      <c r="R226" s="69"/>
    </row>
    <row r="227" spans="1:21" s="17" customFormat="1" ht="12.75">
      <c r="A227" s="94"/>
      <c r="B227" s="95"/>
      <c r="C227" s="72"/>
      <c r="D227" s="73"/>
      <c r="E227" s="74"/>
      <c r="F227" s="75"/>
      <c r="G227" s="94"/>
      <c r="H227" s="69"/>
      <c r="I227" s="94"/>
      <c r="J227" s="69"/>
      <c r="K227" s="15"/>
      <c r="L227" s="15"/>
      <c r="M227" s="15"/>
      <c r="N227" s="41"/>
      <c r="O227" s="16">
        <v>0</v>
      </c>
      <c r="P227" s="71"/>
      <c r="Q227" s="69"/>
      <c r="R227" s="69"/>
    </row>
    <row r="228" spans="1:21" ht="12.75">
      <c r="A228" s="92">
        <v>2</v>
      </c>
      <c r="B228" s="93" t="s">
        <v>35</v>
      </c>
      <c r="C228" s="70" t="s">
        <v>36</v>
      </c>
      <c r="D228" s="66" t="s">
        <v>37</v>
      </c>
      <c r="E228" s="67">
        <f>E225*100*1.9</f>
        <v>38</v>
      </c>
      <c r="F228" s="68">
        <f>H228+J228</f>
        <v>0.42821999999999999</v>
      </c>
      <c r="G228" s="92">
        <v>0.2</v>
      </c>
      <c r="H228" s="69">
        <f>G228*2.1411</f>
        <v>0.42821999999999999</v>
      </c>
      <c r="I228" s="92"/>
      <c r="J228" s="69">
        <f t="shared" ref="J228" si="12">I228*R215/1000</f>
        <v>0</v>
      </c>
      <c r="K228" s="18"/>
      <c r="L228" s="18"/>
      <c r="M228" s="18"/>
      <c r="N228" s="25"/>
      <c r="O228" s="26">
        <v>0</v>
      </c>
      <c r="P228" s="85">
        <f>E228*F228</f>
        <v>16.272359999999999</v>
      </c>
      <c r="Q228" s="64">
        <v>0</v>
      </c>
      <c r="R228" s="64">
        <v>0</v>
      </c>
    </row>
    <row r="229" spans="1:21" ht="12.75">
      <c r="A229" s="92"/>
      <c r="B229" s="93"/>
      <c r="C229" s="70"/>
      <c r="D229" s="66"/>
      <c r="E229" s="67"/>
      <c r="F229" s="68"/>
      <c r="G229" s="92"/>
      <c r="H229" s="69"/>
      <c r="I229" s="92"/>
      <c r="J229" s="69"/>
      <c r="K229" s="18"/>
      <c r="L229" s="18"/>
      <c r="M229" s="18"/>
      <c r="N229" s="25"/>
      <c r="O229" s="26">
        <v>0</v>
      </c>
      <c r="P229" s="85"/>
      <c r="Q229" s="64"/>
      <c r="R229" s="64"/>
    </row>
    <row r="230" spans="1:21" ht="12.75">
      <c r="A230" s="92"/>
      <c r="B230" s="93"/>
      <c r="C230" s="70"/>
      <c r="D230" s="66"/>
      <c r="E230" s="67"/>
      <c r="F230" s="68"/>
      <c r="G230" s="92"/>
      <c r="H230" s="69"/>
      <c r="I230" s="92"/>
      <c r="J230" s="69"/>
      <c r="K230" s="18"/>
      <c r="L230" s="18"/>
      <c r="M230" s="18"/>
      <c r="N230" s="25"/>
      <c r="O230" s="26">
        <v>0</v>
      </c>
      <c r="P230" s="85"/>
      <c r="Q230" s="64"/>
      <c r="R230" s="64"/>
    </row>
    <row r="231" spans="1:21" ht="12.75">
      <c r="A231" s="94">
        <v>3</v>
      </c>
      <c r="B231" s="93" t="s">
        <v>38</v>
      </c>
      <c r="C231" s="70" t="s">
        <v>39</v>
      </c>
      <c r="D231" s="66" t="s">
        <v>37</v>
      </c>
      <c r="E231" s="67">
        <f>E228</f>
        <v>38</v>
      </c>
      <c r="F231" s="68">
        <f>H231+J231</f>
        <v>1.42774</v>
      </c>
      <c r="G231" s="92"/>
      <c r="H231" s="64">
        <v>0</v>
      </c>
      <c r="I231" s="92">
        <v>0.5</v>
      </c>
      <c r="J231" s="64">
        <f>I231*J$10</f>
        <v>1.42774</v>
      </c>
      <c r="K231" s="18"/>
      <c r="L231" s="18"/>
      <c r="M231" s="18"/>
      <c r="N231" s="25"/>
      <c r="O231" s="26">
        <v>0</v>
      </c>
      <c r="P231" s="85">
        <f>E231*F231</f>
        <v>54.25412</v>
      </c>
      <c r="Q231" s="64">
        <v>0</v>
      </c>
      <c r="R231" s="64">
        <v>0</v>
      </c>
    </row>
    <row r="232" spans="1:21" ht="12.75">
      <c r="A232" s="94"/>
      <c r="B232" s="93"/>
      <c r="C232" s="70"/>
      <c r="D232" s="66"/>
      <c r="E232" s="67"/>
      <c r="F232" s="68"/>
      <c r="G232" s="92"/>
      <c r="H232" s="64"/>
      <c r="I232" s="92"/>
      <c r="J232" s="64"/>
      <c r="K232" s="18"/>
      <c r="L232" s="18"/>
      <c r="M232" s="18"/>
      <c r="N232" s="25"/>
      <c r="O232" s="26">
        <v>0</v>
      </c>
      <c r="P232" s="85"/>
      <c r="Q232" s="64"/>
      <c r="R232" s="64"/>
    </row>
    <row r="233" spans="1:21" ht="12.75">
      <c r="A233" s="94"/>
      <c r="B233" s="93"/>
      <c r="C233" s="70"/>
      <c r="D233" s="66"/>
      <c r="E233" s="67"/>
      <c r="F233" s="68"/>
      <c r="G233" s="92"/>
      <c r="H233" s="64"/>
      <c r="I233" s="92"/>
      <c r="J233" s="64"/>
      <c r="K233" s="18"/>
      <c r="L233" s="18"/>
      <c r="M233" s="18"/>
      <c r="N233" s="25"/>
      <c r="O233" s="26">
        <v>0</v>
      </c>
      <c r="P233" s="85"/>
      <c r="Q233" s="64"/>
      <c r="R233" s="64"/>
      <c r="U233" s="106">
        <f>SUM(P225+P228+P231+P234+P237)</f>
        <v>2006.5094101375848</v>
      </c>
    </row>
    <row r="234" spans="1:21" ht="12.75">
      <c r="A234" s="92">
        <v>4</v>
      </c>
      <c r="B234" s="93" t="s">
        <v>40</v>
      </c>
      <c r="C234" s="79" t="s">
        <v>41</v>
      </c>
      <c r="D234" s="81" t="s">
        <v>42</v>
      </c>
      <c r="E234" s="67">
        <f>E237*0.00206</f>
        <v>0.82400000000000007</v>
      </c>
      <c r="F234" s="68">
        <f>H234+J234+R234</f>
        <v>191.11312608930203</v>
      </c>
      <c r="G234" s="92"/>
      <c r="H234" s="64">
        <v>0</v>
      </c>
      <c r="I234" s="92">
        <v>2.2000000000000002</v>
      </c>
      <c r="J234" s="64">
        <f>I234*J$10</f>
        <v>6.2820560000000008</v>
      </c>
      <c r="K234" s="18" t="s">
        <v>43</v>
      </c>
      <c r="L234" s="18" t="s">
        <v>42</v>
      </c>
      <c r="M234" s="18">
        <v>1.03</v>
      </c>
      <c r="N234" s="40">
        <v>157.22200000000001</v>
      </c>
      <c r="O234" s="26">
        <f>M234*N234</f>
        <v>161.93866</v>
      </c>
      <c r="P234" s="85">
        <f>E234*F234</f>
        <v>157.47721589758487</v>
      </c>
      <c r="Q234" s="64">
        <f>O234</f>
        <v>161.93866</v>
      </c>
      <c r="R234" s="64">
        <f>Q234*1.02*1.05*1.0657</f>
        <v>184.83107008930202</v>
      </c>
    </row>
    <row r="235" spans="1:21" ht="12.75">
      <c r="A235" s="92"/>
      <c r="B235" s="93"/>
      <c r="C235" s="80"/>
      <c r="D235" s="82"/>
      <c r="E235" s="67"/>
      <c r="F235" s="68"/>
      <c r="G235" s="92"/>
      <c r="H235" s="64"/>
      <c r="I235" s="92"/>
      <c r="J235" s="64"/>
      <c r="K235" s="18"/>
      <c r="L235" s="18"/>
      <c r="M235" s="18"/>
      <c r="N235" s="40"/>
      <c r="O235" s="26">
        <v>0</v>
      </c>
      <c r="P235" s="85"/>
      <c r="Q235" s="64"/>
      <c r="R235" s="64"/>
    </row>
    <row r="236" spans="1:21" ht="12.75">
      <c r="A236" s="92"/>
      <c r="B236" s="93"/>
      <c r="C236" s="80"/>
      <c r="D236" s="82"/>
      <c r="E236" s="67"/>
      <c r="F236" s="68"/>
      <c r="G236" s="92"/>
      <c r="H236" s="64"/>
      <c r="I236" s="92"/>
      <c r="J236" s="64"/>
      <c r="K236" s="18"/>
      <c r="L236" s="18"/>
      <c r="M236" s="18"/>
      <c r="N236" s="40"/>
      <c r="O236" s="26">
        <v>0</v>
      </c>
      <c r="P236" s="85"/>
      <c r="Q236" s="64"/>
      <c r="R236" s="64"/>
    </row>
    <row r="237" spans="1:21" ht="12.75">
      <c r="A237" s="94">
        <v>5</v>
      </c>
      <c r="B237" s="89" t="s">
        <v>44</v>
      </c>
      <c r="C237" s="76" t="s">
        <v>45</v>
      </c>
      <c r="D237" s="66" t="s">
        <v>46</v>
      </c>
      <c r="E237" s="78">
        <v>400</v>
      </c>
      <c r="F237" s="68">
        <f>H237+J237+R237</f>
        <v>4.2459020395999998</v>
      </c>
      <c r="G237" s="98">
        <v>0.4</v>
      </c>
      <c r="H237" s="64">
        <f>G237*2.1411</f>
        <v>0.85643999999999998</v>
      </c>
      <c r="I237" s="88">
        <v>4.5429999999999998E-2</v>
      </c>
      <c r="J237" s="64">
        <f>I237*2.85548</f>
        <v>0.12972445639999999</v>
      </c>
      <c r="K237" s="19" t="s">
        <v>47</v>
      </c>
      <c r="L237" s="20" t="s">
        <v>42</v>
      </c>
      <c r="M237" s="15">
        <v>0.11899999999999999</v>
      </c>
      <c r="N237" s="48">
        <v>24</v>
      </c>
      <c r="O237" s="21">
        <f>M237*N237</f>
        <v>2.8559999999999999</v>
      </c>
      <c r="P237" s="85">
        <f>E237*F237</f>
        <v>1698.36081584</v>
      </c>
      <c r="Q237" s="64">
        <f>O237</f>
        <v>2.8559999999999999</v>
      </c>
      <c r="R237" s="64">
        <f>Q237*1.02*1.05*1.0657</f>
        <v>3.2597375832000002</v>
      </c>
    </row>
    <row r="238" spans="1:21" ht="12.75">
      <c r="A238" s="94"/>
      <c r="B238" s="90"/>
      <c r="C238" s="77"/>
      <c r="D238" s="66"/>
      <c r="E238" s="78"/>
      <c r="F238" s="68"/>
      <c r="G238" s="98"/>
      <c r="H238" s="64"/>
      <c r="I238" s="88"/>
      <c r="J238" s="64"/>
      <c r="K238" s="15" t="s">
        <v>48</v>
      </c>
      <c r="L238" s="15" t="s">
        <v>49</v>
      </c>
      <c r="M238" s="15">
        <v>0.7</v>
      </c>
      <c r="N238" s="41">
        <v>0.157222</v>
      </c>
      <c r="O238" s="16">
        <v>0</v>
      </c>
      <c r="P238" s="85"/>
      <c r="Q238" s="64"/>
      <c r="R238" s="64"/>
    </row>
    <row r="239" spans="1:21" ht="12.75">
      <c r="A239" s="94"/>
      <c r="B239" s="90"/>
      <c r="C239" s="77"/>
      <c r="D239" s="66"/>
      <c r="E239" s="78"/>
      <c r="F239" s="68"/>
      <c r="G239" s="98"/>
      <c r="H239" s="64"/>
      <c r="I239" s="88"/>
      <c r="J239" s="64"/>
      <c r="K239" s="15"/>
      <c r="L239" s="15"/>
      <c r="M239" s="15"/>
      <c r="N239" s="41"/>
      <c r="O239" s="16">
        <v>0</v>
      </c>
      <c r="P239" s="85"/>
      <c r="Q239" s="64"/>
      <c r="R239" s="64"/>
    </row>
    <row r="240" spans="1:21" s="11" customFormat="1" ht="12.75">
      <c r="A240" s="83" t="s">
        <v>63</v>
      </c>
      <c r="B240" s="84"/>
      <c r="C240" s="84"/>
      <c r="D240" s="33"/>
      <c r="E240" s="37"/>
      <c r="F240" s="37"/>
      <c r="G240" s="22"/>
      <c r="H240" s="22"/>
      <c r="I240" s="22"/>
      <c r="J240" s="22"/>
      <c r="K240" s="22"/>
      <c r="L240" s="22"/>
      <c r="M240" s="22"/>
      <c r="N240" s="23"/>
      <c r="O240" s="23"/>
      <c r="P240" s="39"/>
      <c r="Q240" s="22"/>
      <c r="R240" s="24"/>
    </row>
    <row r="241" spans="1:21" s="17" customFormat="1" ht="12.75">
      <c r="A241" s="94">
        <v>1</v>
      </c>
      <c r="B241" s="95" t="s">
        <v>32</v>
      </c>
      <c r="C241" s="72" t="s">
        <v>33</v>
      </c>
      <c r="D241" s="73" t="s">
        <v>34</v>
      </c>
      <c r="E241" s="74">
        <f>0.05*E253/100</f>
        <v>2.75E-2</v>
      </c>
      <c r="F241" s="75">
        <f>H241+J241</f>
        <v>400.724492</v>
      </c>
      <c r="G241" s="94">
        <v>82.6</v>
      </c>
      <c r="H241" s="69">
        <f>G241*2.1411</f>
        <v>176.85485999999997</v>
      </c>
      <c r="I241" s="94">
        <v>78.400000000000006</v>
      </c>
      <c r="J241" s="69">
        <f>I241*2.85548</f>
        <v>223.86963200000002</v>
      </c>
      <c r="K241" s="15"/>
      <c r="L241" s="15"/>
      <c r="M241" s="15"/>
      <c r="N241" s="41"/>
      <c r="O241" s="16">
        <v>0</v>
      </c>
      <c r="P241" s="71">
        <f>E241*F241</f>
        <v>11.01992353</v>
      </c>
      <c r="Q241" s="69">
        <v>0</v>
      </c>
      <c r="R241" s="69">
        <v>0</v>
      </c>
    </row>
    <row r="242" spans="1:21" s="17" customFormat="1" ht="12.75">
      <c r="A242" s="94"/>
      <c r="B242" s="95"/>
      <c r="C242" s="72"/>
      <c r="D242" s="73"/>
      <c r="E242" s="74"/>
      <c r="F242" s="75"/>
      <c r="G242" s="94"/>
      <c r="H242" s="69"/>
      <c r="I242" s="94"/>
      <c r="J242" s="69"/>
      <c r="K242" s="15"/>
      <c r="L242" s="15"/>
      <c r="M242" s="15"/>
      <c r="N242" s="41"/>
      <c r="O242" s="16">
        <v>0</v>
      </c>
      <c r="P242" s="71"/>
      <c r="Q242" s="69"/>
      <c r="R242" s="69"/>
    </row>
    <row r="243" spans="1:21" s="17" customFormat="1" ht="12.75">
      <c r="A243" s="94"/>
      <c r="B243" s="95"/>
      <c r="C243" s="72"/>
      <c r="D243" s="73"/>
      <c r="E243" s="74"/>
      <c r="F243" s="75"/>
      <c r="G243" s="94"/>
      <c r="H243" s="69"/>
      <c r="I243" s="94"/>
      <c r="J243" s="69"/>
      <c r="K243" s="15"/>
      <c r="L243" s="15"/>
      <c r="M243" s="15"/>
      <c r="N243" s="41"/>
      <c r="O243" s="16">
        <v>0</v>
      </c>
      <c r="P243" s="71"/>
      <c r="Q243" s="69"/>
      <c r="R243" s="69"/>
    </row>
    <row r="244" spans="1:21" ht="12.75">
      <c r="A244" s="92">
        <v>2</v>
      </c>
      <c r="B244" s="93" t="s">
        <v>35</v>
      </c>
      <c r="C244" s="70" t="s">
        <v>36</v>
      </c>
      <c r="D244" s="66" t="s">
        <v>37</v>
      </c>
      <c r="E244" s="67">
        <f>E241*100*1.9</f>
        <v>5.2249999999999996</v>
      </c>
      <c r="F244" s="68">
        <f>H244+J244</f>
        <v>0.42821999999999999</v>
      </c>
      <c r="G244" s="92">
        <v>0.2</v>
      </c>
      <c r="H244" s="69">
        <f>G244*2.1411</f>
        <v>0.42821999999999999</v>
      </c>
      <c r="I244" s="92"/>
      <c r="J244" s="69">
        <f t="shared" ref="J244" si="13">I244*R231/1000</f>
        <v>0</v>
      </c>
      <c r="K244" s="18"/>
      <c r="L244" s="18"/>
      <c r="M244" s="18"/>
      <c r="N244" s="25"/>
      <c r="O244" s="26">
        <v>0</v>
      </c>
      <c r="P244" s="85">
        <f>E244*F244</f>
        <v>2.2374494999999999</v>
      </c>
      <c r="Q244" s="64">
        <v>0</v>
      </c>
      <c r="R244" s="64">
        <v>0</v>
      </c>
    </row>
    <row r="245" spans="1:21" ht="12.75">
      <c r="A245" s="92"/>
      <c r="B245" s="93"/>
      <c r="C245" s="70"/>
      <c r="D245" s="66"/>
      <c r="E245" s="67"/>
      <c r="F245" s="68"/>
      <c r="G245" s="92"/>
      <c r="H245" s="69"/>
      <c r="I245" s="92"/>
      <c r="J245" s="69"/>
      <c r="K245" s="18"/>
      <c r="L245" s="18"/>
      <c r="M245" s="18"/>
      <c r="N245" s="25"/>
      <c r="O245" s="26">
        <v>0</v>
      </c>
      <c r="P245" s="85"/>
      <c r="Q245" s="64"/>
      <c r="R245" s="64"/>
    </row>
    <row r="246" spans="1:21" ht="12.75">
      <c r="A246" s="92"/>
      <c r="B246" s="93"/>
      <c r="C246" s="70"/>
      <c r="D246" s="66"/>
      <c r="E246" s="67"/>
      <c r="F246" s="68"/>
      <c r="G246" s="92"/>
      <c r="H246" s="69"/>
      <c r="I246" s="92"/>
      <c r="J246" s="69"/>
      <c r="K246" s="18"/>
      <c r="L246" s="18"/>
      <c r="M246" s="18"/>
      <c r="N246" s="25"/>
      <c r="O246" s="26">
        <v>0</v>
      </c>
      <c r="P246" s="85"/>
      <c r="Q246" s="64"/>
      <c r="R246" s="64"/>
    </row>
    <row r="247" spans="1:21" ht="12.75">
      <c r="A247" s="94">
        <v>3</v>
      </c>
      <c r="B247" s="93" t="s">
        <v>38</v>
      </c>
      <c r="C247" s="70" t="s">
        <v>39</v>
      </c>
      <c r="D247" s="66" t="s">
        <v>37</v>
      </c>
      <c r="E247" s="67">
        <f>E244</f>
        <v>5.2249999999999996</v>
      </c>
      <c r="F247" s="68">
        <f>H247+J247</f>
        <v>1.42774</v>
      </c>
      <c r="G247" s="92"/>
      <c r="H247" s="64">
        <v>0</v>
      </c>
      <c r="I247" s="92">
        <v>0.5</v>
      </c>
      <c r="J247" s="64">
        <f>I247*J$10</f>
        <v>1.42774</v>
      </c>
      <c r="K247" s="18"/>
      <c r="L247" s="18"/>
      <c r="M247" s="18"/>
      <c r="N247" s="25"/>
      <c r="O247" s="26">
        <v>0</v>
      </c>
      <c r="P247" s="85">
        <f>E247*F247</f>
        <v>7.4599414999999993</v>
      </c>
      <c r="Q247" s="64">
        <v>0</v>
      </c>
      <c r="R247" s="64">
        <v>0</v>
      </c>
    </row>
    <row r="248" spans="1:21" ht="12.75">
      <c r="A248" s="94"/>
      <c r="B248" s="93"/>
      <c r="C248" s="70"/>
      <c r="D248" s="66"/>
      <c r="E248" s="67"/>
      <c r="F248" s="68"/>
      <c r="G248" s="92"/>
      <c r="H248" s="64"/>
      <c r="I248" s="92"/>
      <c r="J248" s="64"/>
      <c r="K248" s="18"/>
      <c r="L248" s="18"/>
      <c r="M248" s="18"/>
      <c r="N248" s="25"/>
      <c r="O248" s="26">
        <v>0</v>
      </c>
      <c r="P248" s="85"/>
      <c r="Q248" s="64"/>
      <c r="R248" s="64"/>
    </row>
    <row r="249" spans="1:21" ht="12.75">
      <c r="A249" s="94"/>
      <c r="B249" s="93"/>
      <c r="C249" s="70"/>
      <c r="D249" s="66"/>
      <c r="E249" s="67"/>
      <c r="F249" s="68"/>
      <c r="G249" s="92"/>
      <c r="H249" s="64"/>
      <c r="I249" s="92"/>
      <c r="J249" s="64"/>
      <c r="K249" s="18"/>
      <c r="L249" s="18"/>
      <c r="M249" s="18"/>
      <c r="N249" s="25"/>
      <c r="O249" s="26">
        <v>0</v>
      </c>
      <c r="P249" s="85"/>
      <c r="Q249" s="64"/>
      <c r="R249" s="64"/>
      <c r="U249" s="106">
        <f>SUM(P241+P244+P247+P250+P253)</f>
        <v>275.89504389391789</v>
      </c>
    </row>
    <row r="250" spans="1:21" ht="12.75">
      <c r="A250" s="92">
        <v>4</v>
      </c>
      <c r="B250" s="93" t="s">
        <v>40</v>
      </c>
      <c r="C250" s="79" t="s">
        <v>41</v>
      </c>
      <c r="D250" s="81" t="s">
        <v>42</v>
      </c>
      <c r="E250" s="67">
        <f>E253*0.00206</f>
        <v>0.11330000000000001</v>
      </c>
      <c r="F250" s="68">
        <f>H250+J250+R250</f>
        <v>191.11312608930203</v>
      </c>
      <c r="G250" s="92"/>
      <c r="H250" s="64">
        <v>0</v>
      </c>
      <c r="I250" s="92">
        <v>2.2000000000000002</v>
      </c>
      <c r="J250" s="64">
        <f>I250*J$10</f>
        <v>6.2820560000000008</v>
      </c>
      <c r="K250" s="18" t="s">
        <v>43</v>
      </c>
      <c r="L250" s="18" t="s">
        <v>42</v>
      </c>
      <c r="M250" s="18">
        <v>1.03</v>
      </c>
      <c r="N250" s="40">
        <v>157.22200000000001</v>
      </c>
      <c r="O250" s="26">
        <f>M250*N250</f>
        <v>161.93866</v>
      </c>
      <c r="P250" s="85">
        <f>E250*F250</f>
        <v>21.653117185917921</v>
      </c>
      <c r="Q250" s="64">
        <f>O250</f>
        <v>161.93866</v>
      </c>
      <c r="R250" s="64">
        <f>Q250*1.02*1.05*1.0657</f>
        <v>184.83107008930202</v>
      </c>
    </row>
    <row r="251" spans="1:21" ht="12.75">
      <c r="A251" s="92"/>
      <c r="B251" s="93"/>
      <c r="C251" s="80"/>
      <c r="D251" s="82"/>
      <c r="E251" s="67"/>
      <c r="F251" s="68"/>
      <c r="G251" s="92"/>
      <c r="H251" s="64"/>
      <c r="I251" s="92"/>
      <c r="J251" s="64"/>
      <c r="K251" s="18"/>
      <c r="L251" s="18"/>
      <c r="M251" s="18"/>
      <c r="N251" s="40"/>
      <c r="O251" s="26">
        <v>0</v>
      </c>
      <c r="P251" s="85"/>
      <c r="Q251" s="64"/>
      <c r="R251" s="64"/>
    </row>
    <row r="252" spans="1:21" ht="12.75">
      <c r="A252" s="92"/>
      <c r="B252" s="93"/>
      <c r="C252" s="80"/>
      <c r="D252" s="82"/>
      <c r="E252" s="67"/>
      <c r="F252" s="68"/>
      <c r="G252" s="92"/>
      <c r="H252" s="64"/>
      <c r="I252" s="92"/>
      <c r="J252" s="64"/>
      <c r="K252" s="18"/>
      <c r="L252" s="18"/>
      <c r="M252" s="18"/>
      <c r="N252" s="40"/>
      <c r="O252" s="26">
        <v>0</v>
      </c>
      <c r="P252" s="85"/>
      <c r="Q252" s="64"/>
      <c r="R252" s="64"/>
    </row>
    <row r="253" spans="1:21" ht="12.75">
      <c r="A253" s="94">
        <v>5</v>
      </c>
      <c r="B253" s="89" t="s">
        <v>44</v>
      </c>
      <c r="C253" s="76" t="s">
        <v>45</v>
      </c>
      <c r="D253" s="66" t="s">
        <v>46</v>
      </c>
      <c r="E253" s="78">
        <v>55</v>
      </c>
      <c r="F253" s="68">
        <f>H253+J253+R253</f>
        <v>4.2459020395999998</v>
      </c>
      <c r="G253" s="98">
        <v>0.4</v>
      </c>
      <c r="H253" s="64">
        <f>G253*2.1411</f>
        <v>0.85643999999999998</v>
      </c>
      <c r="I253" s="88">
        <v>4.5429999999999998E-2</v>
      </c>
      <c r="J253" s="64">
        <f>I253*2.85548</f>
        <v>0.12972445639999999</v>
      </c>
      <c r="K253" s="19" t="s">
        <v>47</v>
      </c>
      <c r="L253" s="20" t="s">
        <v>42</v>
      </c>
      <c r="M253" s="15">
        <v>0.11899999999999999</v>
      </c>
      <c r="N253" s="48">
        <v>24</v>
      </c>
      <c r="O253" s="21">
        <f>M253*N253</f>
        <v>2.8559999999999999</v>
      </c>
      <c r="P253" s="85">
        <f>E253*F253</f>
        <v>233.52461217799998</v>
      </c>
      <c r="Q253" s="64">
        <f>O253</f>
        <v>2.8559999999999999</v>
      </c>
      <c r="R253" s="64">
        <f>Q253*1.02*1.05*1.0657</f>
        <v>3.2597375832000002</v>
      </c>
    </row>
    <row r="254" spans="1:21" ht="12.75">
      <c r="A254" s="94"/>
      <c r="B254" s="90"/>
      <c r="C254" s="77"/>
      <c r="D254" s="66"/>
      <c r="E254" s="78"/>
      <c r="F254" s="68"/>
      <c r="G254" s="98"/>
      <c r="H254" s="64"/>
      <c r="I254" s="88"/>
      <c r="J254" s="64"/>
      <c r="K254" s="15" t="s">
        <v>48</v>
      </c>
      <c r="L254" s="15" t="s">
        <v>49</v>
      </c>
      <c r="M254" s="15">
        <v>0.7</v>
      </c>
      <c r="N254" s="41">
        <v>0.157222</v>
      </c>
      <c r="O254" s="16">
        <v>0</v>
      </c>
      <c r="P254" s="85"/>
      <c r="Q254" s="64"/>
      <c r="R254" s="64"/>
    </row>
    <row r="255" spans="1:21" ht="12.75">
      <c r="A255" s="94"/>
      <c r="B255" s="90"/>
      <c r="C255" s="77"/>
      <c r="D255" s="66"/>
      <c r="E255" s="78"/>
      <c r="F255" s="68"/>
      <c r="G255" s="98"/>
      <c r="H255" s="64"/>
      <c r="I255" s="88"/>
      <c r="J255" s="64"/>
      <c r="K255" s="15"/>
      <c r="L255" s="15"/>
      <c r="M255" s="15"/>
      <c r="N255" s="41"/>
      <c r="O255" s="16">
        <v>0</v>
      </c>
      <c r="P255" s="85"/>
      <c r="Q255" s="64"/>
      <c r="R255" s="64"/>
    </row>
    <row r="256" spans="1:21" s="11" customFormat="1" ht="12.75">
      <c r="A256" s="83" t="s">
        <v>64</v>
      </c>
      <c r="B256" s="84"/>
      <c r="C256" s="84"/>
      <c r="D256" s="33"/>
      <c r="E256" s="37"/>
      <c r="F256" s="37"/>
      <c r="G256" s="22"/>
      <c r="H256" s="22"/>
      <c r="I256" s="22"/>
      <c r="J256" s="22"/>
      <c r="K256" s="22"/>
      <c r="L256" s="22"/>
      <c r="M256" s="22"/>
      <c r="N256" s="23"/>
      <c r="O256" s="23"/>
      <c r="P256" s="39"/>
      <c r="Q256" s="22"/>
      <c r="R256" s="24"/>
    </row>
    <row r="257" spans="1:21" s="17" customFormat="1" ht="12.75">
      <c r="A257" s="94">
        <v>1</v>
      </c>
      <c r="B257" s="95" t="s">
        <v>32</v>
      </c>
      <c r="C257" s="72" t="s">
        <v>33</v>
      </c>
      <c r="D257" s="73" t="s">
        <v>34</v>
      </c>
      <c r="E257" s="74">
        <f>0.05*E269/100</f>
        <v>9.0000000000000011E-3</v>
      </c>
      <c r="F257" s="75">
        <f>H257+J257</f>
        <v>400.724492</v>
      </c>
      <c r="G257" s="94">
        <v>82.6</v>
      </c>
      <c r="H257" s="69">
        <f>G257*2.1411</f>
        <v>176.85485999999997</v>
      </c>
      <c r="I257" s="94">
        <v>78.400000000000006</v>
      </c>
      <c r="J257" s="69">
        <f>I257*2.85548</f>
        <v>223.86963200000002</v>
      </c>
      <c r="K257" s="15"/>
      <c r="L257" s="15"/>
      <c r="M257" s="15"/>
      <c r="N257" s="41"/>
      <c r="O257" s="16">
        <v>0</v>
      </c>
      <c r="P257" s="71">
        <f>E257*F257</f>
        <v>3.6065204280000005</v>
      </c>
      <c r="Q257" s="69">
        <v>0</v>
      </c>
      <c r="R257" s="69">
        <v>0</v>
      </c>
    </row>
    <row r="258" spans="1:21" s="17" customFormat="1" ht="12.75">
      <c r="A258" s="94"/>
      <c r="B258" s="95"/>
      <c r="C258" s="72"/>
      <c r="D258" s="73"/>
      <c r="E258" s="74"/>
      <c r="F258" s="75"/>
      <c r="G258" s="94"/>
      <c r="H258" s="69"/>
      <c r="I258" s="94"/>
      <c r="J258" s="69"/>
      <c r="K258" s="15"/>
      <c r="L258" s="15"/>
      <c r="M258" s="15"/>
      <c r="N258" s="41"/>
      <c r="O258" s="16">
        <v>0</v>
      </c>
      <c r="P258" s="71"/>
      <c r="Q258" s="69"/>
      <c r="R258" s="69"/>
    </row>
    <row r="259" spans="1:21" s="17" customFormat="1" ht="12.75">
      <c r="A259" s="94"/>
      <c r="B259" s="95"/>
      <c r="C259" s="72"/>
      <c r="D259" s="73"/>
      <c r="E259" s="74"/>
      <c r="F259" s="75"/>
      <c r="G259" s="94"/>
      <c r="H259" s="69"/>
      <c r="I259" s="94"/>
      <c r="J259" s="69"/>
      <c r="K259" s="15"/>
      <c r="L259" s="15"/>
      <c r="M259" s="15"/>
      <c r="N259" s="41"/>
      <c r="O259" s="16">
        <v>0</v>
      </c>
      <c r="P259" s="71"/>
      <c r="Q259" s="69"/>
      <c r="R259" s="69"/>
    </row>
    <row r="260" spans="1:21" ht="12.75">
      <c r="A260" s="92">
        <v>2</v>
      </c>
      <c r="B260" s="93" t="s">
        <v>35</v>
      </c>
      <c r="C260" s="70" t="s">
        <v>36</v>
      </c>
      <c r="D260" s="66" t="s">
        <v>37</v>
      </c>
      <c r="E260" s="67">
        <f>E257*100*1.9</f>
        <v>1.7100000000000002</v>
      </c>
      <c r="F260" s="68">
        <f>H260+J260</f>
        <v>0.42821999999999999</v>
      </c>
      <c r="G260" s="92">
        <v>0.2</v>
      </c>
      <c r="H260" s="69">
        <f>G260*2.1411</f>
        <v>0.42821999999999999</v>
      </c>
      <c r="I260" s="92"/>
      <c r="J260" s="69">
        <f t="shared" ref="J260" si="14">I260*R247/1000</f>
        <v>0</v>
      </c>
      <c r="K260" s="18"/>
      <c r="L260" s="18"/>
      <c r="M260" s="18"/>
      <c r="N260" s="25"/>
      <c r="O260" s="26">
        <v>0</v>
      </c>
      <c r="P260" s="85">
        <f>E260*F260</f>
        <v>0.73225620000000002</v>
      </c>
      <c r="Q260" s="64">
        <v>0</v>
      </c>
      <c r="R260" s="64">
        <v>0</v>
      </c>
    </row>
    <row r="261" spans="1:21" ht="12.75">
      <c r="A261" s="92"/>
      <c r="B261" s="93"/>
      <c r="C261" s="70"/>
      <c r="D261" s="66"/>
      <c r="E261" s="67"/>
      <c r="F261" s="68"/>
      <c r="G261" s="92"/>
      <c r="H261" s="69"/>
      <c r="I261" s="92"/>
      <c r="J261" s="69"/>
      <c r="K261" s="18"/>
      <c r="L261" s="18"/>
      <c r="M261" s="18"/>
      <c r="N261" s="25"/>
      <c r="O261" s="26">
        <v>0</v>
      </c>
      <c r="P261" s="85"/>
      <c r="Q261" s="64"/>
      <c r="R261" s="64"/>
    </row>
    <row r="262" spans="1:21" ht="12.75">
      <c r="A262" s="92"/>
      <c r="B262" s="93"/>
      <c r="C262" s="70"/>
      <c r="D262" s="66"/>
      <c r="E262" s="67"/>
      <c r="F262" s="68"/>
      <c r="G262" s="92"/>
      <c r="H262" s="69"/>
      <c r="I262" s="92"/>
      <c r="J262" s="69"/>
      <c r="K262" s="18"/>
      <c r="L262" s="18"/>
      <c r="M262" s="18"/>
      <c r="N262" s="25"/>
      <c r="O262" s="26">
        <v>0</v>
      </c>
      <c r="P262" s="85"/>
      <c r="Q262" s="64"/>
      <c r="R262" s="64"/>
    </row>
    <row r="263" spans="1:21" ht="12.75">
      <c r="A263" s="94">
        <v>3</v>
      </c>
      <c r="B263" s="93" t="s">
        <v>38</v>
      </c>
      <c r="C263" s="70" t="s">
        <v>39</v>
      </c>
      <c r="D263" s="66" t="s">
        <v>37</v>
      </c>
      <c r="E263" s="67">
        <f>E260</f>
        <v>1.7100000000000002</v>
      </c>
      <c r="F263" s="68">
        <f>H263+J263</f>
        <v>1.42774</v>
      </c>
      <c r="G263" s="92"/>
      <c r="H263" s="64">
        <v>0</v>
      </c>
      <c r="I263" s="92">
        <v>0.5</v>
      </c>
      <c r="J263" s="64">
        <f>I263*J$10</f>
        <v>1.42774</v>
      </c>
      <c r="K263" s="18"/>
      <c r="L263" s="18"/>
      <c r="M263" s="18"/>
      <c r="N263" s="25"/>
      <c r="O263" s="26">
        <v>0</v>
      </c>
      <c r="P263" s="85">
        <f>E263*F263</f>
        <v>2.4414354000000005</v>
      </c>
      <c r="Q263" s="64">
        <v>0</v>
      </c>
      <c r="R263" s="64">
        <v>0</v>
      </c>
    </row>
    <row r="264" spans="1:21" ht="12.75">
      <c r="A264" s="94"/>
      <c r="B264" s="93"/>
      <c r="C264" s="70"/>
      <c r="D264" s="66"/>
      <c r="E264" s="67"/>
      <c r="F264" s="68"/>
      <c r="G264" s="92"/>
      <c r="H264" s="64"/>
      <c r="I264" s="92"/>
      <c r="J264" s="64"/>
      <c r="K264" s="18"/>
      <c r="L264" s="18"/>
      <c r="M264" s="18"/>
      <c r="N264" s="25"/>
      <c r="O264" s="26">
        <v>0</v>
      </c>
      <c r="P264" s="85"/>
      <c r="Q264" s="64"/>
      <c r="R264" s="64"/>
    </row>
    <row r="265" spans="1:21" ht="12.75">
      <c r="A265" s="94"/>
      <c r="B265" s="93"/>
      <c r="C265" s="70"/>
      <c r="D265" s="66"/>
      <c r="E265" s="67"/>
      <c r="F265" s="68"/>
      <c r="G265" s="92"/>
      <c r="H265" s="64"/>
      <c r="I265" s="92"/>
      <c r="J265" s="64"/>
      <c r="K265" s="18"/>
      <c r="L265" s="18"/>
      <c r="M265" s="18"/>
      <c r="N265" s="25"/>
      <c r="O265" s="26">
        <v>0</v>
      </c>
      <c r="P265" s="85"/>
      <c r="Q265" s="64"/>
      <c r="R265" s="64"/>
    </row>
    <row r="266" spans="1:21" ht="12.75">
      <c r="A266" s="92">
        <v>4</v>
      </c>
      <c r="B266" s="93" t="s">
        <v>40</v>
      </c>
      <c r="C266" s="79" t="s">
        <v>41</v>
      </c>
      <c r="D266" s="81" t="s">
        <v>42</v>
      </c>
      <c r="E266" s="67">
        <f>E269*0.00206</f>
        <v>3.7080000000000002E-2</v>
      </c>
      <c r="F266" s="68">
        <f>H266+J266+R266</f>
        <v>191.11312608930203</v>
      </c>
      <c r="G266" s="92"/>
      <c r="H266" s="64">
        <v>0</v>
      </c>
      <c r="I266" s="92">
        <v>2.2000000000000002</v>
      </c>
      <c r="J266" s="64">
        <f>I266*J$10</f>
        <v>6.2820560000000008</v>
      </c>
      <c r="K266" s="18" t="s">
        <v>43</v>
      </c>
      <c r="L266" s="18" t="s">
        <v>42</v>
      </c>
      <c r="M266" s="18">
        <v>1.03</v>
      </c>
      <c r="N266" s="40">
        <v>157.22200000000001</v>
      </c>
      <c r="O266" s="26">
        <f>M266*N266</f>
        <v>161.93866</v>
      </c>
      <c r="P266" s="85">
        <f>E266*F266</f>
        <v>7.0864747153913195</v>
      </c>
      <c r="Q266" s="64">
        <f>O266</f>
        <v>161.93866</v>
      </c>
      <c r="R266" s="64">
        <f>Q266*1.02*1.05*1.0657</f>
        <v>184.83107008930202</v>
      </c>
    </row>
    <row r="267" spans="1:21" ht="12.75">
      <c r="A267" s="92"/>
      <c r="B267" s="93"/>
      <c r="C267" s="80"/>
      <c r="D267" s="82"/>
      <c r="E267" s="67"/>
      <c r="F267" s="68"/>
      <c r="G267" s="92"/>
      <c r="H267" s="64"/>
      <c r="I267" s="92"/>
      <c r="J267" s="64"/>
      <c r="K267" s="18"/>
      <c r="L267" s="18"/>
      <c r="M267" s="18"/>
      <c r="N267" s="40"/>
      <c r="O267" s="26">
        <v>0</v>
      </c>
      <c r="P267" s="85"/>
      <c r="Q267" s="64"/>
      <c r="R267" s="64"/>
      <c r="U267" s="106"/>
    </row>
    <row r="268" spans="1:21" ht="12.75">
      <c r="A268" s="92"/>
      <c r="B268" s="93"/>
      <c r="C268" s="80"/>
      <c r="D268" s="82"/>
      <c r="E268" s="67"/>
      <c r="F268" s="68"/>
      <c r="G268" s="92"/>
      <c r="H268" s="64"/>
      <c r="I268" s="92"/>
      <c r="J268" s="64"/>
      <c r="K268" s="18"/>
      <c r="L268" s="18"/>
      <c r="M268" s="18"/>
      <c r="N268" s="40"/>
      <c r="O268" s="26">
        <v>0</v>
      </c>
      <c r="P268" s="85"/>
      <c r="Q268" s="64"/>
      <c r="R268" s="64"/>
    </row>
    <row r="269" spans="1:21" ht="12.75">
      <c r="A269" s="94">
        <v>5</v>
      </c>
      <c r="B269" s="89" t="s">
        <v>44</v>
      </c>
      <c r="C269" s="76" t="s">
        <v>45</v>
      </c>
      <c r="D269" s="66" t="s">
        <v>46</v>
      </c>
      <c r="E269" s="78">
        <v>18</v>
      </c>
      <c r="F269" s="68">
        <f>H269+J269+R269</f>
        <v>4.2459020395999998</v>
      </c>
      <c r="G269" s="98">
        <v>0.4</v>
      </c>
      <c r="H269" s="64">
        <f>G269*2.1411</f>
        <v>0.85643999999999998</v>
      </c>
      <c r="I269" s="88">
        <v>4.5429999999999998E-2</v>
      </c>
      <c r="J269" s="64">
        <f>I269*2.85548</f>
        <v>0.12972445639999999</v>
      </c>
      <c r="K269" s="19" t="s">
        <v>47</v>
      </c>
      <c r="L269" s="20" t="s">
        <v>42</v>
      </c>
      <c r="M269" s="15">
        <v>0.11899999999999999</v>
      </c>
      <c r="N269" s="48">
        <v>24</v>
      </c>
      <c r="O269" s="21">
        <f>M269*N269</f>
        <v>2.8559999999999999</v>
      </c>
      <c r="P269" s="85">
        <f>E269*F269</f>
        <v>76.426236712799991</v>
      </c>
      <c r="Q269" s="64">
        <f>O269</f>
        <v>2.8559999999999999</v>
      </c>
      <c r="R269" s="64">
        <f>Q269*1.02*1.05*1.0657</f>
        <v>3.2597375832000002</v>
      </c>
      <c r="U269" s="106">
        <f>SUM(P257+P260+P263+P266+P269)</f>
        <v>90.292923456191318</v>
      </c>
    </row>
    <row r="270" spans="1:21" ht="12.75">
      <c r="A270" s="94"/>
      <c r="B270" s="90"/>
      <c r="C270" s="77"/>
      <c r="D270" s="66"/>
      <c r="E270" s="78"/>
      <c r="F270" s="68"/>
      <c r="G270" s="98"/>
      <c r="H270" s="64"/>
      <c r="I270" s="88"/>
      <c r="J270" s="64"/>
      <c r="K270" s="15" t="s">
        <v>48</v>
      </c>
      <c r="L270" s="15" t="s">
        <v>49</v>
      </c>
      <c r="M270" s="15">
        <v>0.7</v>
      </c>
      <c r="N270" s="41">
        <v>0.157222</v>
      </c>
      <c r="O270" s="16">
        <v>0</v>
      </c>
      <c r="P270" s="85"/>
      <c r="Q270" s="64"/>
      <c r="R270" s="64"/>
    </row>
    <row r="271" spans="1:21" ht="12.75">
      <c r="A271" s="94"/>
      <c r="B271" s="90"/>
      <c r="C271" s="77"/>
      <c r="D271" s="66"/>
      <c r="E271" s="78"/>
      <c r="F271" s="68"/>
      <c r="G271" s="98"/>
      <c r="H271" s="64"/>
      <c r="I271" s="88"/>
      <c r="J271" s="64"/>
      <c r="K271" s="15"/>
      <c r="L271" s="15"/>
      <c r="M271" s="15"/>
      <c r="N271" s="41"/>
      <c r="O271" s="16">
        <v>0</v>
      </c>
      <c r="P271" s="85"/>
      <c r="Q271" s="64"/>
      <c r="R271" s="64"/>
    </row>
    <row r="272" spans="1:21" s="11" customFormat="1" ht="12.75">
      <c r="A272" s="83" t="s">
        <v>65</v>
      </c>
      <c r="B272" s="84"/>
      <c r="C272" s="84"/>
      <c r="D272" s="33"/>
      <c r="E272" s="37"/>
      <c r="F272" s="37"/>
      <c r="G272" s="22"/>
      <c r="H272" s="22"/>
      <c r="I272" s="22"/>
      <c r="J272" s="22"/>
      <c r="K272" s="22"/>
      <c r="L272" s="22"/>
      <c r="M272" s="22"/>
      <c r="N272" s="23"/>
      <c r="O272" s="23"/>
      <c r="P272" s="39"/>
      <c r="Q272" s="22"/>
      <c r="R272" s="24"/>
    </row>
    <row r="273" spans="1:21" s="17" customFormat="1" ht="12.75">
      <c r="A273" s="94">
        <v>1</v>
      </c>
      <c r="B273" s="95" t="s">
        <v>32</v>
      </c>
      <c r="C273" s="72" t="s">
        <v>33</v>
      </c>
      <c r="D273" s="73" t="s">
        <v>34</v>
      </c>
      <c r="E273" s="74">
        <f>0.05*E285/100</f>
        <v>3.7499999999999999E-2</v>
      </c>
      <c r="F273" s="75">
        <f>H273+J273</f>
        <v>400.724492</v>
      </c>
      <c r="G273" s="94">
        <v>82.6</v>
      </c>
      <c r="H273" s="69">
        <f>G273*2.1411</f>
        <v>176.85485999999997</v>
      </c>
      <c r="I273" s="94">
        <v>78.400000000000006</v>
      </c>
      <c r="J273" s="69">
        <f>I273*2.85548</f>
        <v>223.86963200000002</v>
      </c>
      <c r="K273" s="15"/>
      <c r="L273" s="15"/>
      <c r="M273" s="15"/>
      <c r="N273" s="41"/>
      <c r="O273" s="16">
        <v>0</v>
      </c>
      <c r="P273" s="71">
        <f>E273*F273</f>
        <v>15.02716845</v>
      </c>
      <c r="Q273" s="69">
        <v>0</v>
      </c>
      <c r="R273" s="69">
        <v>0</v>
      </c>
    </row>
    <row r="274" spans="1:21" s="17" customFormat="1" ht="12.75">
      <c r="A274" s="94"/>
      <c r="B274" s="95"/>
      <c r="C274" s="72"/>
      <c r="D274" s="73"/>
      <c r="E274" s="74"/>
      <c r="F274" s="75"/>
      <c r="G274" s="94"/>
      <c r="H274" s="69"/>
      <c r="I274" s="94"/>
      <c r="J274" s="69"/>
      <c r="K274" s="15"/>
      <c r="L274" s="15"/>
      <c r="M274" s="15"/>
      <c r="N274" s="41"/>
      <c r="O274" s="16">
        <v>0</v>
      </c>
      <c r="P274" s="71"/>
      <c r="Q274" s="69"/>
      <c r="R274" s="69"/>
    </row>
    <row r="275" spans="1:21" s="17" customFormat="1" ht="12.75">
      <c r="A275" s="94"/>
      <c r="B275" s="95"/>
      <c r="C275" s="72"/>
      <c r="D275" s="73"/>
      <c r="E275" s="74"/>
      <c r="F275" s="75"/>
      <c r="G275" s="94"/>
      <c r="H275" s="69"/>
      <c r="I275" s="94"/>
      <c r="J275" s="69"/>
      <c r="K275" s="15"/>
      <c r="L275" s="15"/>
      <c r="M275" s="15"/>
      <c r="N275" s="41"/>
      <c r="O275" s="16">
        <v>0</v>
      </c>
      <c r="P275" s="71"/>
      <c r="Q275" s="69"/>
      <c r="R275" s="69"/>
    </row>
    <row r="276" spans="1:21" ht="12.75">
      <c r="A276" s="92">
        <v>2</v>
      </c>
      <c r="B276" s="93" t="s">
        <v>35</v>
      </c>
      <c r="C276" s="70" t="s">
        <v>36</v>
      </c>
      <c r="D276" s="66" t="s">
        <v>37</v>
      </c>
      <c r="E276" s="67">
        <f>E273*100*1.9</f>
        <v>7.125</v>
      </c>
      <c r="F276" s="68">
        <f>H276+J276</f>
        <v>0.42821999999999999</v>
      </c>
      <c r="G276" s="92">
        <v>0.2</v>
      </c>
      <c r="H276" s="69">
        <f>G276*2.1411</f>
        <v>0.42821999999999999</v>
      </c>
      <c r="I276" s="92"/>
      <c r="J276" s="69">
        <f t="shared" ref="J276" si="15">I276*R263/1000</f>
        <v>0</v>
      </c>
      <c r="K276" s="18"/>
      <c r="L276" s="18"/>
      <c r="M276" s="18"/>
      <c r="N276" s="25"/>
      <c r="O276" s="26">
        <v>0</v>
      </c>
      <c r="P276" s="85">
        <f>E276*F276</f>
        <v>3.0510674999999998</v>
      </c>
      <c r="Q276" s="64">
        <v>0</v>
      </c>
      <c r="R276" s="64">
        <v>0</v>
      </c>
    </row>
    <row r="277" spans="1:21" ht="12.75">
      <c r="A277" s="92"/>
      <c r="B277" s="93"/>
      <c r="C277" s="70"/>
      <c r="D277" s="66"/>
      <c r="E277" s="67"/>
      <c r="F277" s="68"/>
      <c r="G277" s="92"/>
      <c r="H277" s="69"/>
      <c r="I277" s="92"/>
      <c r="J277" s="69"/>
      <c r="K277" s="18"/>
      <c r="L277" s="18"/>
      <c r="M277" s="18"/>
      <c r="N277" s="25"/>
      <c r="O277" s="26">
        <v>0</v>
      </c>
      <c r="P277" s="85"/>
      <c r="Q277" s="64"/>
      <c r="R277" s="64"/>
    </row>
    <row r="278" spans="1:21" ht="12.75">
      <c r="A278" s="92"/>
      <c r="B278" s="93"/>
      <c r="C278" s="70"/>
      <c r="D278" s="66"/>
      <c r="E278" s="67"/>
      <c r="F278" s="68"/>
      <c r="G278" s="92"/>
      <c r="H278" s="69"/>
      <c r="I278" s="92"/>
      <c r="J278" s="69"/>
      <c r="K278" s="18"/>
      <c r="L278" s="18"/>
      <c r="M278" s="18"/>
      <c r="N278" s="25"/>
      <c r="O278" s="26">
        <v>0</v>
      </c>
      <c r="P278" s="85"/>
      <c r="Q278" s="64"/>
      <c r="R278" s="64"/>
    </row>
    <row r="279" spans="1:21" ht="12.75">
      <c r="A279" s="94">
        <v>3</v>
      </c>
      <c r="B279" s="93" t="s">
        <v>38</v>
      </c>
      <c r="C279" s="70" t="s">
        <v>39</v>
      </c>
      <c r="D279" s="66" t="s">
        <v>37</v>
      </c>
      <c r="E279" s="67">
        <f>E276</f>
        <v>7.125</v>
      </c>
      <c r="F279" s="68">
        <f>H279+J279</f>
        <v>1.42774</v>
      </c>
      <c r="G279" s="92"/>
      <c r="H279" s="64">
        <v>0</v>
      </c>
      <c r="I279" s="92">
        <v>0.5</v>
      </c>
      <c r="J279" s="64">
        <f>I279*J$10</f>
        <v>1.42774</v>
      </c>
      <c r="K279" s="18"/>
      <c r="L279" s="18"/>
      <c r="M279" s="18"/>
      <c r="N279" s="25"/>
      <c r="O279" s="26">
        <v>0</v>
      </c>
      <c r="P279" s="85">
        <f>E279*F279</f>
        <v>10.1726475</v>
      </c>
      <c r="Q279" s="64">
        <v>0</v>
      </c>
      <c r="R279" s="64">
        <v>0</v>
      </c>
    </row>
    <row r="280" spans="1:21" ht="12.75">
      <c r="A280" s="94"/>
      <c r="B280" s="93"/>
      <c r="C280" s="70"/>
      <c r="D280" s="66"/>
      <c r="E280" s="67"/>
      <c r="F280" s="68"/>
      <c r="G280" s="92"/>
      <c r="H280" s="64"/>
      <c r="I280" s="92"/>
      <c r="J280" s="64"/>
      <c r="K280" s="18"/>
      <c r="L280" s="18"/>
      <c r="M280" s="18"/>
      <c r="N280" s="25"/>
      <c r="O280" s="26">
        <v>0</v>
      </c>
      <c r="P280" s="85"/>
      <c r="Q280" s="64"/>
      <c r="R280" s="64"/>
    </row>
    <row r="281" spans="1:21" ht="12.75">
      <c r="A281" s="94"/>
      <c r="B281" s="93"/>
      <c r="C281" s="70"/>
      <c r="D281" s="66"/>
      <c r="E281" s="67"/>
      <c r="F281" s="68"/>
      <c r="G281" s="92"/>
      <c r="H281" s="64"/>
      <c r="I281" s="92"/>
      <c r="J281" s="64"/>
      <c r="K281" s="18"/>
      <c r="L281" s="18"/>
      <c r="M281" s="18"/>
      <c r="N281" s="25"/>
      <c r="O281" s="26">
        <v>0</v>
      </c>
      <c r="P281" s="85"/>
      <c r="Q281" s="64"/>
      <c r="R281" s="64"/>
    </row>
    <row r="282" spans="1:21" ht="12.75">
      <c r="A282" s="92">
        <v>4</v>
      </c>
      <c r="B282" s="93" t="s">
        <v>40</v>
      </c>
      <c r="C282" s="79" t="s">
        <v>41</v>
      </c>
      <c r="D282" s="81" t="s">
        <v>42</v>
      </c>
      <c r="E282" s="67">
        <f>E285*0.00206</f>
        <v>0.15450000000000003</v>
      </c>
      <c r="F282" s="68">
        <f>H282+J282+R282</f>
        <v>191.11312608930203</v>
      </c>
      <c r="G282" s="92"/>
      <c r="H282" s="64">
        <v>0</v>
      </c>
      <c r="I282" s="92">
        <v>2.2000000000000002</v>
      </c>
      <c r="J282" s="64">
        <f>I282*J$10</f>
        <v>6.2820560000000008</v>
      </c>
      <c r="K282" s="18" t="s">
        <v>43</v>
      </c>
      <c r="L282" s="18" t="s">
        <v>42</v>
      </c>
      <c r="M282" s="18">
        <v>1.03</v>
      </c>
      <c r="N282" s="40">
        <v>157.22200000000001</v>
      </c>
      <c r="O282" s="26">
        <f>M282*N282</f>
        <v>161.93866</v>
      </c>
      <c r="P282" s="85">
        <f>E282*F282</f>
        <v>29.526977980797167</v>
      </c>
      <c r="Q282" s="64">
        <f>O282</f>
        <v>161.93866</v>
      </c>
      <c r="R282" s="64">
        <f>Q282*1.02*1.05*1.0657</f>
        <v>184.83107008930202</v>
      </c>
    </row>
    <row r="283" spans="1:21" ht="12.75">
      <c r="A283" s="92"/>
      <c r="B283" s="93"/>
      <c r="C283" s="80"/>
      <c r="D283" s="82"/>
      <c r="E283" s="67"/>
      <c r="F283" s="68"/>
      <c r="G283" s="92"/>
      <c r="H283" s="64"/>
      <c r="I283" s="92"/>
      <c r="J283" s="64"/>
      <c r="K283" s="18"/>
      <c r="L283" s="18"/>
      <c r="M283" s="18"/>
      <c r="N283" s="40"/>
      <c r="O283" s="26">
        <v>0</v>
      </c>
      <c r="P283" s="85"/>
      <c r="Q283" s="64"/>
      <c r="R283" s="64"/>
      <c r="U283" s="106">
        <f>SUM(P273+P276+P279+P282)</f>
        <v>57.777861430797167</v>
      </c>
    </row>
    <row r="284" spans="1:21" ht="12.75">
      <c r="A284" s="92"/>
      <c r="B284" s="93"/>
      <c r="C284" s="80"/>
      <c r="D284" s="82"/>
      <c r="E284" s="67"/>
      <c r="F284" s="68"/>
      <c r="G284" s="92"/>
      <c r="H284" s="64"/>
      <c r="I284" s="92"/>
      <c r="J284" s="64"/>
      <c r="K284" s="18"/>
      <c r="L284" s="18"/>
      <c r="M284" s="18"/>
      <c r="N284" s="40"/>
      <c r="O284" s="26">
        <v>0</v>
      </c>
      <c r="P284" s="85"/>
      <c r="Q284" s="64"/>
      <c r="R284" s="64"/>
    </row>
    <row r="285" spans="1:21" ht="0.75" hidden="1" customHeight="1">
      <c r="A285" s="94">
        <v>5</v>
      </c>
      <c r="B285" s="89" t="s">
        <v>44</v>
      </c>
      <c r="C285" s="76" t="s">
        <v>45</v>
      </c>
      <c r="D285" s="66" t="s">
        <v>46</v>
      </c>
      <c r="E285" s="78">
        <v>75</v>
      </c>
      <c r="F285" s="68">
        <f>H285+J285+R285</f>
        <v>4.2459020395999998</v>
      </c>
      <c r="G285" s="98">
        <v>0.4</v>
      </c>
      <c r="H285" s="64">
        <f>G285*2.1411</f>
        <v>0.85643999999999998</v>
      </c>
      <c r="I285" s="88">
        <v>4.5429999999999998E-2</v>
      </c>
      <c r="J285" s="64">
        <f>I285*2.85548</f>
        <v>0.12972445639999999</v>
      </c>
      <c r="K285" s="19" t="s">
        <v>47</v>
      </c>
      <c r="L285" s="20" t="s">
        <v>42</v>
      </c>
      <c r="M285" s="15">
        <v>0.11899999999999999</v>
      </c>
      <c r="N285" s="48">
        <v>24</v>
      </c>
      <c r="O285" s="21">
        <f>M285*N285</f>
        <v>2.8559999999999999</v>
      </c>
      <c r="P285" s="85">
        <f>E285*F285</f>
        <v>318.44265296999998</v>
      </c>
      <c r="Q285" s="64">
        <f>O285</f>
        <v>2.8559999999999999</v>
      </c>
      <c r="R285" s="64">
        <f>Q285*1.02*1.05*1.0657</f>
        <v>3.2597375832000002</v>
      </c>
    </row>
    <row r="286" spans="1:21" ht="12.75" hidden="1">
      <c r="A286" s="94"/>
      <c r="B286" s="90"/>
      <c r="C286" s="77"/>
      <c r="D286" s="66"/>
      <c r="E286" s="78"/>
      <c r="F286" s="68"/>
      <c r="G286" s="98"/>
      <c r="H286" s="64"/>
      <c r="I286" s="88"/>
      <c r="J286" s="64"/>
      <c r="K286" s="15" t="s">
        <v>48</v>
      </c>
      <c r="L286" s="15" t="s">
        <v>49</v>
      </c>
      <c r="M286" s="15">
        <v>0.7</v>
      </c>
      <c r="N286" s="41">
        <v>0.157222</v>
      </c>
      <c r="O286" s="16">
        <v>0</v>
      </c>
      <c r="P286" s="85"/>
      <c r="Q286" s="64"/>
      <c r="R286" s="64"/>
    </row>
    <row r="287" spans="1:21" ht="12.75" hidden="1">
      <c r="A287" s="94"/>
      <c r="B287" s="90"/>
      <c r="C287" s="77"/>
      <c r="D287" s="66"/>
      <c r="E287" s="78"/>
      <c r="F287" s="68"/>
      <c r="G287" s="98"/>
      <c r="H287" s="64"/>
      <c r="I287" s="88"/>
      <c r="J287" s="64"/>
      <c r="K287" s="15"/>
      <c r="L287" s="15"/>
      <c r="M287" s="15"/>
      <c r="N287" s="41"/>
      <c r="O287" s="16">
        <v>0</v>
      </c>
      <c r="P287" s="85"/>
      <c r="Q287" s="64"/>
      <c r="R287" s="64"/>
    </row>
    <row r="288" spans="1:21" ht="12.75" hidden="1">
      <c r="N288" s="27"/>
      <c r="O288" s="27"/>
      <c r="P288" s="101"/>
    </row>
    <row r="289" spans="1:18" ht="12.75" hidden="1">
      <c r="C289" s="1" t="s">
        <v>66</v>
      </c>
      <c r="F289" s="100"/>
      <c r="G289" s="28"/>
      <c r="H289" s="28"/>
      <c r="I289" s="28"/>
      <c r="J289" s="28"/>
      <c r="K289" s="28"/>
      <c r="L289" s="28"/>
      <c r="M289" s="28"/>
      <c r="N289" s="28"/>
      <c r="O289" s="28"/>
      <c r="P289" s="102">
        <f>SUM(P20:P287)</f>
        <v>12493.59868554991</v>
      </c>
      <c r="Q289" s="28"/>
      <c r="R289" s="29"/>
    </row>
    <row r="290" spans="1:18" ht="12.75" hidden="1">
      <c r="F290" s="100"/>
      <c r="G290" s="28"/>
      <c r="H290" s="28"/>
      <c r="I290" s="28"/>
      <c r="J290" s="28"/>
      <c r="K290" s="28"/>
      <c r="L290" s="28"/>
      <c r="M290" s="28"/>
      <c r="N290" s="28"/>
      <c r="O290" s="28"/>
      <c r="P290" s="102"/>
      <c r="Q290" s="28"/>
      <c r="R290" s="29"/>
    </row>
    <row r="291" spans="1:18" ht="12.75" hidden="1">
      <c r="C291" s="1" t="s">
        <v>67</v>
      </c>
      <c r="P291" s="102">
        <f>P289*13.3%</f>
        <v>1661.6486251781382</v>
      </c>
      <c r="Q291" s="30"/>
      <c r="R291" s="30"/>
    </row>
    <row r="292" spans="1:18" ht="12.75" hidden="1">
      <c r="P292" s="102"/>
      <c r="Q292" s="30"/>
      <c r="R292" s="30"/>
    </row>
    <row r="293" spans="1:18" ht="12.75" hidden="1">
      <c r="C293" s="1" t="s">
        <v>66</v>
      </c>
      <c r="P293" s="102">
        <f>P289+P291</f>
        <v>14155.247310728049</v>
      </c>
      <c r="Q293" s="30"/>
      <c r="R293" s="30"/>
    </row>
    <row r="294" spans="1:18" ht="12.75" hidden="1">
      <c r="P294" s="102"/>
      <c r="Q294" s="30"/>
      <c r="R294" s="30"/>
    </row>
    <row r="295" spans="1:18" ht="12.75" hidden="1">
      <c r="C295" s="1" t="s">
        <v>68</v>
      </c>
      <c r="P295" s="102">
        <f>P293*11%</f>
        <v>1557.0772041800853</v>
      </c>
    </row>
    <row r="296" spans="1:18" ht="12.75" hidden="1">
      <c r="P296" s="102"/>
    </row>
    <row r="297" spans="1:18" ht="12.75" hidden="1">
      <c r="C297" s="1" t="s">
        <v>66</v>
      </c>
      <c r="P297" s="102">
        <f>P293+P295</f>
        <v>15712.324514908134</v>
      </c>
    </row>
    <row r="298" spans="1:18" ht="12.75" hidden="1">
      <c r="P298" s="102"/>
    </row>
    <row r="299" spans="1:18" s="31" customFormat="1" ht="12.75" hidden="1">
      <c r="A299" s="119"/>
      <c r="C299" s="1" t="s">
        <v>69</v>
      </c>
      <c r="D299" s="119"/>
      <c r="E299" s="99"/>
      <c r="F299" s="99"/>
      <c r="P299" s="102">
        <f>P297*20%</f>
        <v>3142.4649029816269</v>
      </c>
    </row>
    <row r="300" spans="1:18" ht="13.5" hidden="1" customHeight="1"/>
    <row r="301" spans="1:18" ht="12.75" hidden="1">
      <c r="C301" s="1" t="s">
        <v>70</v>
      </c>
      <c r="P301" s="102">
        <f>P297+P299</f>
        <v>18854.789417889762</v>
      </c>
    </row>
    <row r="302" spans="1:18" ht="13.5" hidden="1" customHeight="1"/>
    <row r="303" spans="1:18" ht="13.5" hidden="1" customHeight="1">
      <c r="A303" s="59"/>
      <c r="B303" s="59"/>
      <c r="C303" s="1" t="s">
        <v>0</v>
      </c>
      <c r="D303" s="96" t="s">
        <v>71</v>
      </c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</row>
    <row r="304" spans="1:18" ht="13.5" hidden="1" customHeight="1">
      <c r="C304" s="2"/>
      <c r="G304" s="2"/>
      <c r="H304" s="2"/>
      <c r="I304" s="2"/>
      <c r="J304" s="2"/>
      <c r="K304" s="2"/>
      <c r="L304" s="2"/>
      <c r="M304" s="2"/>
      <c r="N304" s="2"/>
      <c r="O304" s="2"/>
      <c r="Q304" s="2"/>
    </row>
    <row r="305" spans="1:18" ht="13.5" hidden="1" customHeight="1">
      <c r="A305" s="58" t="s">
        <v>2</v>
      </c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</row>
    <row r="306" spans="1:18" ht="13.5" hidden="1" customHeight="1">
      <c r="A306" s="3"/>
      <c r="B306" s="3"/>
      <c r="C306" s="3"/>
      <c r="D306" s="3"/>
      <c r="E306" s="47"/>
      <c r="F306" s="47"/>
      <c r="G306" s="3"/>
      <c r="H306" s="3"/>
      <c r="I306" s="3"/>
      <c r="J306" s="3"/>
      <c r="K306" s="3"/>
      <c r="L306" s="3"/>
      <c r="M306" s="3"/>
      <c r="N306" s="3"/>
      <c r="O306" s="3"/>
      <c r="P306" s="47"/>
      <c r="Q306" s="3"/>
    </row>
    <row r="307" spans="1:18" ht="13.5" hidden="1" customHeight="1">
      <c r="A307" s="4"/>
      <c r="J307" s="59" t="s">
        <v>3</v>
      </c>
      <c r="K307" s="59"/>
      <c r="L307" s="60" t="s">
        <v>4</v>
      </c>
      <c r="M307" s="60"/>
      <c r="N307" s="60"/>
      <c r="O307" s="60"/>
      <c r="P307" s="38">
        <v>2141.1</v>
      </c>
    </row>
    <row r="308" spans="1:18" ht="13.5" hidden="1" customHeight="1">
      <c r="A308" s="61" t="s">
        <v>5</v>
      </c>
      <c r="B308" s="61"/>
      <c r="C308" s="61"/>
      <c r="D308" s="61"/>
      <c r="E308" s="61"/>
      <c r="F308" s="62">
        <f>P519</f>
        <v>15663.449944516435</v>
      </c>
      <c r="G308" s="97"/>
      <c r="H308" s="5" t="s">
        <v>6</v>
      </c>
      <c r="L308" s="60" t="s">
        <v>7</v>
      </c>
      <c r="M308" s="60"/>
      <c r="N308" s="60"/>
      <c r="O308" s="60"/>
      <c r="P308" s="38">
        <v>2855.48</v>
      </c>
    </row>
    <row r="309" spans="1:18" ht="13.5" hidden="1" customHeight="1">
      <c r="A309" s="4"/>
      <c r="C309" s="53"/>
      <c r="D309" s="53"/>
      <c r="E309" s="53"/>
      <c r="F309" s="54"/>
      <c r="G309" s="54"/>
      <c r="H309" s="5"/>
      <c r="K309" s="55" t="s">
        <v>8</v>
      </c>
      <c r="L309" s="55"/>
      <c r="M309" s="55"/>
      <c r="N309" s="55"/>
      <c r="O309" s="55"/>
      <c r="P309" s="34">
        <v>1.0657000000000001</v>
      </c>
    </row>
    <row r="310" spans="1:18" ht="13.5" hidden="1" customHeight="1">
      <c r="A310" s="4"/>
      <c r="C310" s="1" t="s">
        <v>9</v>
      </c>
      <c r="H310" s="6">
        <f>P307/1000</f>
        <v>2.1410999999999998</v>
      </c>
      <c r="I310" s="6"/>
      <c r="J310" s="6">
        <f>P308/1000</f>
        <v>2.85548</v>
      </c>
      <c r="K310" s="7"/>
      <c r="L310" s="7"/>
      <c r="M310" s="7"/>
      <c r="N310" s="7"/>
      <c r="O310" s="7"/>
    </row>
    <row r="311" spans="1:18" ht="13.5" hidden="1" customHeight="1">
      <c r="A311" s="50" t="s">
        <v>10</v>
      </c>
      <c r="B311" s="56" t="s">
        <v>11</v>
      </c>
      <c r="C311" s="50" t="s">
        <v>12</v>
      </c>
      <c r="D311" s="56" t="s">
        <v>13</v>
      </c>
      <c r="E311" s="57" t="s">
        <v>14</v>
      </c>
      <c r="F311" s="57" t="s">
        <v>15</v>
      </c>
      <c r="G311" s="50" t="s">
        <v>16</v>
      </c>
      <c r="H311" s="50"/>
      <c r="I311" s="50"/>
      <c r="J311" s="50"/>
      <c r="K311" s="50"/>
      <c r="L311" s="50"/>
      <c r="M311" s="50"/>
      <c r="N311" s="50"/>
      <c r="O311" s="50"/>
      <c r="P311" s="49" t="s">
        <v>17</v>
      </c>
      <c r="Q311" s="50" t="s">
        <v>18</v>
      </c>
      <c r="R311" s="8" t="s">
        <v>18</v>
      </c>
    </row>
    <row r="312" spans="1:18" ht="13.5" hidden="1" customHeight="1">
      <c r="A312" s="50"/>
      <c r="B312" s="56"/>
      <c r="C312" s="50"/>
      <c r="D312" s="56"/>
      <c r="E312" s="57"/>
      <c r="F312" s="57"/>
      <c r="G312" s="50"/>
      <c r="H312" s="50"/>
      <c r="I312" s="50"/>
      <c r="J312" s="50"/>
      <c r="K312" s="50"/>
      <c r="L312" s="50"/>
      <c r="M312" s="50"/>
      <c r="N312" s="50"/>
      <c r="O312" s="50"/>
      <c r="P312" s="49"/>
      <c r="Q312" s="50"/>
      <c r="R312" s="8" t="s">
        <v>19</v>
      </c>
    </row>
    <row r="313" spans="1:18" ht="13.5" hidden="1" customHeight="1">
      <c r="A313" s="50"/>
      <c r="B313" s="56"/>
      <c r="C313" s="50"/>
      <c r="D313" s="56"/>
      <c r="E313" s="57"/>
      <c r="F313" s="57"/>
      <c r="G313" s="50" t="s">
        <v>20</v>
      </c>
      <c r="H313" s="50"/>
      <c r="I313" s="50" t="s">
        <v>21</v>
      </c>
      <c r="J313" s="50"/>
      <c r="K313" s="50" t="s">
        <v>22</v>
      </c>
      <c r="L313" s="50"/>
      <c r="M313" s="50"/>
      <c r="N313" s="50"/>
      <c r="O313" s="50"/>
      <c r="P313" s="49"/>
      <c r="Q313" s="50"/>
      <c r="R313" s="9">
        <v>1.0657000000000001</v>
      </c>
    </row>
    <row r="314" spans="1:18" ht="13.5" hidden="1" customHeight="1">
      <c r="A314" s="50"/>
      <c r="B314" s="56"/>
      <c r="C314" s="50"/>
      <c r="D314" s="56"/>
      <c r="E314" s="57"/>
      <c r="F314" s="57"/>
      <c r="G314" s="44" t="s">
        <v>23</v>
      </c>
      <c r="H314" s="43" t="s">
        <v>24</v>
      </c>
      <c r="I314" s="44" t="s">
        <v>23</v>
      </c>
      <c r="J314" s="43" t="s">
        <v>24</v>
      </c>
      <c r="K314" s="43" t="s">
        <v>25</v>
      </c>
      <c r="L314" s="44" t="s">
        <v>26</v>
      </c>
      <c r="M314" s="43" t="s">
        <v>27</v>
      </c>
      <c r="N314" s="43" t="s">
        <v>28</v>
      </c>
      <c r="O314" s="44" t="s">
        <v>29</v>
      </c>
      <c r="P314" s="42" t="s">
        <v>30</v>
      </c>
      <c r="Q314" s="10" t="s">
        <v>30</v>
      </c>
      <c r="R314" s="10" t="s">
        <v>30</v>
      </c>
    </row>
    <row r="315" spans="1:18" ht="13.5" hidden="1" customHeight="1">
      <c r="A315" s="12">
        <v>1</v>
      </c>
      <c r="B315" s="12">
        <v>2</v>
      </c>
      <c r="C315" s="12">
        <v>3</v>
      </c>
      <c r="D315" s="12">
        <v>4</v>
      </c>
      <c r="E315" s="35">
        <v>5</v>
      </c>
      <c r="F315" s="35">
        <v>6</v>
      </c>
      <c r="G315" s="12">
        <v>7</v>
      </c>
      <c r="H315" s="12">
        <v>8</v>
      </c>
      <c r="I315" s="12">
        <v>9</v>
      </c>
      <c r="J315" s="12">
        <v>10</v>
      </c>
      <c r="K315" s="12">
        <v>11</v>
      </c>
      <c r="L315" s="12">
        <v>12</v>
      </c>
      <c r="M315" s="12">
        <v>13</v>
      </c>
      <c r="N315" s="12">
        <v>14</v>
      </c>
      <c r="O315" s="12">
        <v>15</v>
      </c>
      <c r="P315" s="35">
        <v>16</v>
      </c>
      <c r="Q315" s="12">
        <v>17</v>
      </c>
      <c r="R315" s="12">
        <v>18</v>
      </c>
    </row>
    <row r="316" spans="1:18" ht="13.5" customHeight="1">
      <c r="A316" s="103"/>
      <c r="B316" s="32"/>
      <c r="C316" s="105" t="s">
        <v>86</v>
      </c>
      <c r="D316" s="105"/>
      <c r="E316" s="36"/>
      <c r="F316" s="36"/>
      <c r="G316" s="32"/>
      <c r="H316" s="32"/>
      <c r="I316" s="32"/>
      <c r="J316" s="32"/>
      <c r="K316" s="32"/>
      <c r="L316" s="32"/>
      <c r="M316" s="32"/>
      <c r="N316" s="32"/>
      <c r="O316" s="32"/>
      <c r="P316" s="36"/>
      <c r="Q316" s="32"/>
      <c r="R316" s="104"/>
    </row>
    <row r="317" spans="1:18" ht="13.5" customHeight="1">
      <c r="A317" s="51" t="s">
        <v>72</v>
      </c>
      <c r="B317" s="52"/>
      <c r="C317" s="52"/>
      <c r="D317" s="32"/>
      <c r="E317" s="36"/>
      <c r="F317" s="36"/>
      <c r="G317" s="13"/>
      <c r="H317" s="13"/>
      <c r="I317" s="13"/>
      <c r="J317" s="13"/>
      <c r="K317" s="13"/>
      <c r="L317" s="13"/>
      <c r="M317" s="13"/>
      <c r="N317" s="13"/>
      <c r="O317" s="13"/>
      <c r="P317" s="36"/>
      <c r="Q317" s="13"/>
      <c r="R317" s="14"/>
    </row>
    <row r="318" spans="1:18" ht="13.5" customHeight="1">
      <c r="A318" s="94">
        <v>1</v>
      </c>
      <c r="B318" s="95" t="s">
        <v>32</v>
      </c>
      <c r="C318" s="72" t="s">
        <v>33</v>
      </c>
      <c r="D318" s="73" t="s">
        <v>34</v>
      </c>
      <c r="E318" s="74">
        <f>0.05*E330/100</f>
        <v>7.7499999999999999E-2</v>
      </c>
      <c r="F318" s="75">
        <f>H318+J318</f>
        <v>400.724492</v>
      </c>
      <c r="G318" s="94">
        <v>82.6</v>
      </c>
      <c r="H318" s="69">
        <f>G318*P307/1000</f>
        <v>176.85485999999997</v>
      </c>
      <c r="I318" s="94">
        <v>78.400000000000006</v>
      </c>
      <c r="J318" s="69">
        <f>I318*2.85548</f>
        <v>223.86963200000002</v>
      </c>
      <c r="K318" s="15"/>
      <c r="L318" s="15"/>
      <c r="M318" s="15"/>
      <c r="N318" s="41"/>
      <c r="O318" s="16">
        <v>0</v>
      </c>
      <c r="P318" s="71">
        <f>E318*F318</f>
        <v>31.05614813</v>
      </c>
      <c r="Q318" s="69">
        <v>0</v>
      </c>
      <c r="R318" s="69">
        <v>0</v>
      </c>
    </row>
    <row r="319" spans="1:18" ht="13.5" customHeight="1">
      <c r="A319" s="94"/>
      <c r="B319" s="95"/>
      <c r="C319" s="72"/>
      <c r="D319" s="73"/>
      <c r="E319" s="74"/>
      <c r="F319" s="75"/>
      <c r="G319" s="94"/>
      <c r="H319" s="69"/>
      <c r="I319" s="94"/>
      <c r="J319" s="69"/>
      <c r="K319" s="15"/>
      <c r="L319" s="15"/>
      <c r="M319" s="15"/>
      <c r="N319" s="41"/>
      <c r="O319" s="16">
        <v>0</v>
      </c>
      <c r="P319" s="71"/>
      <c r="Q319" s="69"/>
      <c r="R319" s="69"/>
    </row>
    <row r="320" spans="1:18" ht="13.5" customHeight="1">
      <c r="A320" s="94"/>
      <c r="B320" s="95"/>
      <c r="C320" s="72"/>
      <c r="D320" s="73"/>
      <c r="E320" s="74"/>
      <c r="F320" s="75"/>
      <c r="G320" s="94"/>
      <c r="H320" s="69"/>
      <c r="I320" s="94"/>
      <c r="J320" s="69"/>
      <c r="K320" s="15"/>
      <c r="L320" s="15"/>
      <c r="M320" s="15"/>
      <c r="N320" s="41"/>
      <c r="O320" s="16">
        <v>0</v>
      </c>
      <c r="P320" s="71"/>
      <c r="Q320" s="69"/>
      <c r="R320" s="69"/>
    </row>
    <row r="321" spans="1:21" ht="13.5" customHeight="1">
      <c r="A321" s="92">
        <v>2</v>
      </c>
      <c r="B321" s="93" t="s">
        <v>35</v>
      </c>
      <c r="C321" s="70" t="s">
        <v>36</v>
      </c>
      <c r="D321" s="66" t="s">
        <v>37</v>
      </c>
      <c r="E321" s="67">
        <f>E318*100*1.9</f>
        <v>14.725</v>
      </c>
      <c r="F321" s="68">
        <f>H321+J321</f>
        <v>0.42821999999999999</v>
      </c>
      <c r="G321" s="92">
        <v>0.2</v>
      </c>
      <c r="H321" s="69">
        <f>G321*2.1411</f>
        <v>0.42821999999999999</v>
      </c>
      <c r="I321" s="92"/>
      <c r="J321" s="69">
        <f t="shared" ref="J321" si="16">I321*R307/1000</f>
        <v>0</v>
      </c>
      <c r="K321" s="18"/>
      <c r="L321" s="18"/>
      <c r="M321" s="18"/>
      <c r="N321" s="25"/>
      <c r="O321" s="26">
        <v>0</v>
      </c>
      <c r="P321" s="85">
        <f>E321*F321</f>
        <v>6.3055395000000001</v>
      </c>
      <c r="Q321" s="64">
        <v>0</v>
      </c>
      <c r="R321" s="64">
        <v>0</v>
      </c>
    </row>
    <row r="322" spans="1:21" ht="13.5" customHeight="1">
      <c r="A322" s="92"/>
      <c r="B322" s="93"/>
      <c r="C322" s="70"/>
      <c r="D322" s="66"/>
      <c r="E322" s="67"/>
      <c r="F322" s="68"/>
      <c r="G322" s="92"/>
      <c r="H322" s="69"/>
      <c r="I322" s="92"/>
      <c r="J322" s="69"/>
      <c r="K322" s="18"/>
      <c r="L322" s="18"/>
      <c r="M322" s="18"/>
      <c r="N322" s="25"/>
      <c r="O322" s="26">
        <v>0</v>
      </c>
      <c r="P322" s="85"/>
      <c r="Q322" s="64"/>
      <c r="R322" s="64"/>
    </row>
    <row r="323" spans="1:21" ht="13.5" customHeight="1">
      <c r="A323" s="92"/>
      <c r="B323" s="93"/>
      <c r="C323" s="70"/>
      <c r="D323" s="66"/>
      <c r="E323" s="67"/>
      <c r="F323" s="68"/>
      <c r="G323" s="92"/>
      <c r="H323" s="69"/>
      <c r="I323" s="92"/>
      <c r="J323" s="69"/>
      <c r="K323" s="18"/>
      <c r="L323" s="18"/>
      <c r="M323" s="18"/>
      <c r="N323" s="25"/>
      <c r="O323" s="26">
        <v>0</v>
      </c>
      <c r="P323" s="85"/>
      <c r="Q323" s="64"/>
      <c r="R323" s="64"/>
    </row>
    <row r="324" spans="1:21" ht="13.5" customHeight="1">
      <c r="A324" s="94">
        <v>3</v>
      </c>
      <c r="B324" s="93" t="s">
        <v>38</v>
      </c>
      <c r="C324" s="70" t="s">
        <v>39</v>
      </c>
      <c r="D324" s="66" t="s">
        <v>37</v>
      </c>
      <c r="E324" s="67">
        <f>E321</f>
        <v>14.725</v>
      </c>
      <c r="F324" s="68">
        <f>H324+J324</f>
        <v>1.42774</v>
      </c>
      <c r="G324" s="92"/>
      <c r="H324" s="64">
        <v>0</v>
      </c>
      <c r="I324" s="92">
        <v>0.5</v>
      </c>
      <c r="J324" s="64">
        <f>I324*J$10</f>
        <v>1.42774</v>
      </c>
      <c r="K324" s="18"/>
      <c r="L324" s="18"/>
      <c r="M324" s="18"/>
      <c r="N324" s="25"/>
      <c r="O324" s="26">
        <v>0</v>
      </c>
      <c r="P324" s="85">
        <f>E324*F324</f>
        <v>21.023471499999999</v>
      </c>
      <c r="Q324" s="64">
        <v>0</v>
      </c>
      <c r="R324" s="64">
        <v>0</v>
      </c>
    </row>
    <row r="325" spans="1:21" ht="13.5" customHeight="1">
      <c r="A325" s="94"/>
      <c r="B325" s="93"/>
      <c r="C325" s="70"/>
      <c r="D325" s="66"/>
      <c r="E325" s="67"/>
      <c r="F325" s="68"/>
      <c r="G325" s="92"/>
      <c r="H325" s="64"/>
      <c r="I325" s="92"/>
      <c r="J325" s="64"/>
      <c r="K325" s="18"/>
      <c r="L325" s="18"/>
      <c r="M325" s="18"/>
      <c r="N325" s="25"/>
      <c r="O325" s="26">
        <v>0</v>
      </c>
      <c r="P325" s="85"/>
      <c r="Q325" s="64"/>
      <c r="R325" s="64"/>
    </row>
    <row r="326" spans="1:21" ht="13.5" customHeight="1">
      <c r="A326" s="94"/>
      <c r="B326" s="93"/>
      <c r="C326" s="70"/>
      <c r="D326" s="66"/>
      <c r="E326" s="67"/>
      <c r="F326" s="68"/>
      <c r="G326" s="92"/>
      <c r="H326" s="64"/>
      <c r="I326" s="92"/>
      <c r="J326" s="64"/>
      <c r="K326" s="18"/>
      <c r="L326" s="18"/>
      <c r="M326" s="18"/>
      <c r="N326" s="25"/>
      <c r="O326" s="26">
        <v>0</v>
      </c>
      <c r="P326" s="85"/>
      <c r="Q326" s="64"/>
      <c r="R326" s="64"/>
    </row>
    <row r="327" spans="1:21" ht="13.5" customHeight="1">
      <c r="A327" s="92">
        <v>4</v>
      </c>
      <c r="B327" s="93" t="s">
        <v>40</v>
      </c>
      <c r="C327" s="79" t="s">
        <v>41</v>
      </c>
      <c r="D327" s="81" t="s">
        <v>42</v>
      </c>
      <c r="E327" s="67">
        <f>E330*0.00206</f>
        <v>0.31930000000000003</v>
      </c>
      <c r="F327" s="68">
        <f>H327+J327+R327</f>
        <v>191.11312608930203</v>
      </c>
      <c r="G327" s="92"/>
      <c r="H327" s="64">
        <v>0</v>
      </c>
      <c r="I327" s="92">
        <v>2.2000000000000002</v>
      </c>
      <c r="J327" s="64">
        <f>I327*J$10</f>
        <v>6.2820560000000008</v>
      </c>
      <c r="K327" s="18" t="s">
        <v>43</v>
      </c>
      <c r="L327" s="18" t="s">
        <v>42</v>
      </c>
      <c r="M327" s="18">
        <v>1.03</v>
      </c>
      <c r="N327" s="40">
        <v>157.22200000000001</v>
      </c>
      <c r="O327" s="26">
        <f>M327*N327</f>
        <v>161.93866</v>
      </c>
      <c r="P327" s="85">
        <f>E327*F327</f>
        <v>61.022421160314146</v>
      </c>
      <c r="Q327" s="64">
        <f>O327</f>
        <v>161.93866</v>
      </c>
      <c r="R327" s="64">
        <f>Q327*1.02*1.05*1.0657</f>
        <v>184.83107008930202</v>
      </c>
    </row>
    <row r="328" spans="1:21" ht="13.5" customHeight="1">
      <c r="A328" s="92"/>
      <c r="B328" s="93"/>
      <c r="C328" s="80"/>
      <c r="D328" s="82"/>
      <c r="E328" s="67"/>
      <c r="F328" s="68"/>
      <c r="G328" s="92"/>
      <c r="H328" s="64"/>
      <c r="I328" s="92"/>
      <c r="J328" s="64"/>
      <c r="K328" s="18"/>
      <c r="L328" s="18"/>
      <c r="M328" s="18"/>
      <c r="N328" s="40"/>
      <c r="O328" s="26">
        <v>0</v>
      </c>
      <c r="P328" s="85"/>
      <c r="Q328" s="64"/>
      <c r="R328" s="64"/>
    </row>
    <row r="329" spans="1:21" ht="13.5" customHeight="1">
      <c r="A329" s="92"/>
      <c r="B329" s="93"/>
      <c r="C329" s="80"/>
      <c r="D329" s="82"/>
      <c r="E329" s="67"/>
      <c r="F329" s="68"/>
      <c r="G329" s="92"/>
      <c r="H329" s="64"/>
      <c r="I329" s="92"/>
      <c r="J329" s="64"/>
      <c r="K329" s="18"/>
      <c r="L329" s="18"/>
      <c r="M329" s="18"/>
      <c r="N329" s="40"/>
      <c r="O329" s="26">
        <v>0</v>
      </c>
      <c r="P329" s="85"/>
      <c r="Q329" s="64"/>
      <c r="R329" s="64"/>
      <c r="U329" s="106">
        <f>SUM(P318+P321+P324+P327+P330)</f>
        <v>777.5223964283141</v>
      </c>
    </row>
    <row r="330" spans="1:21" ht="13.5" customHeight="1">
      <c r="A330" s="92">
        <v>5</v>
      </c>
      <c r="B330" s="93" t="s">
        <v>44</v>
      </c>
      <c r="C330" s="86" t="s">
        <v>73</v>
      </c>
      <c r="D330" s="66" t="s">
        <v>46</v>
      </c>
      <c r="E330" s="78">
        <v>155</v>
      </c>
      <c r="F330" s="68">
        <f>H330+J330+R330</f>
        <v>4.2459020395999998</v>
      </c>
      <c r="G330" s="91">
        <v>0.4</v>
      </c>
      <c r="H330" s="69">
        <f>G330*2.1411</f>
        <v>0.85643999999999998</v>
      </c>
      <c r="I330" s="88">
        <v>4.5429999999999998E-2</v>
      </c>
      <c r="J330" s="69">
        <f>I330*2.85548</f>
        <v>0.12972445639999999</v>
      </c>
      <c r="K330" s="19" t="s">
        <v>47</v>
      </c>
      <c r="L330" s="20" t="s">
        <v>42</v>
      </c>
      <c r="M330" s="15">
        <v>0.11899999999999999</v>
      </c>
      <c r="N330" s="48">
        <v>24</v>
      </c>
      <c r="O330" s="21">
        <f>M330*N330</f>
        <v>2.8559999999999999</v>
      </c>
      <c r="P330" s="85">
        <f>E330*F330</f>
        <v>658.11481613799992</v>
      </c>
      <c r="Q330" s="64">
        <f>O330</f>
        <v>2.8559999999999999</v>
      </c>
      <c r="R330" s="64">
        <f>Q330*1.02*1.05*1.0657</f>
        <v>3.2597375832000002</v>
      </c>
    </row>
    <row r="331" spans="1:21" ht="13.5" customHeight="1">
      <c r="A331" s="92"/>
      <c r="B331" s="93"/>
      <c r="C331" s="86"/>
      <c r="D331" s="66"/>
      <c r="E331" s="78"/>
      <c r="F331" s="68"/>
      <c r="G331" s="91"/>
      <c r="H331" s="69"/>
      <c r="I331" s="88"/>
      <c r="J331" s="69"/>
      <c r="K331" s="15" t="s">
        <v>48</v>
      </c>
      <c r="L331" s="15" t="s">
        <v>49</v>
      </c>
      <c r="M331" s="15">
        <v>0.7</v>
      </c>
      <c r="N331" s="41">
        <v>0.157222</v>
      </c>
      <c r="O331" s="16">
        <v>0</v>
      </c>
      <c r="P331" s="85"/>
      <c r="Q331" s="64"/>
      <c r="R331" s="64"/>
    </row>
    <row r="332" spans="1:21" ht="13.5" customHeight="1">
      <c r="A332" s="92"/>
      <c r="B332" s="93"/>
      <c r="C332" s="86"/>
      <c r="D332" s="66"/>
      <c r="E332" s="78"/>
      <c r="F332" s="68"/>
      <c r="G332" s="91"/>
      <c r="H332" s="69"/>
      <c r="I332" s="88"/>
      <c r="J332" s="69"/>
      <c r="K332" s="15"/>
      <c r="L332" s="15"/>
      <c r="M332" s="15"/>
      <c r="N332" s="41"/>
      <c r="O332" s="16">
        <v>0</v>
      </c>
      <c r="P332" s="85"/>
      <c r="Q332" s="64"/>
      <c r="R332" s="64"/>
    </row>
    <row r="333" spans="1:21" ht="13.5" customHeight="1">
      <c r="A333" s="83" t="s">
        <v>74</v>
      </c>
      <c r="B333" s="84"/>
      <c r="C333" s="84"/>
      <c r="D333" s="33"/>
      <c r="E333" s="37"/>
      <c r="F333" s="37"/>
      <c r="G333" s="22"/>
      <c r="H333" s="22"/>
      <c r="I333" s="22"/>
      <c r="J333" s="22"/>
      <c r="K333" s="22"/>
      <c r="L333" s="22"/>
      <c r="M333" s="22"/>
      <c r="N333" s="23"/>
      <c r="O333" s="23"/>
      <c r="P333" s="39"/>
      <c r="Q333" s="22"/>
      <c r="R333" s="24"/>
    </row>
    <row r="334" spans="1:21" ht="13.5" customHeight="1">
      <c r="A334" s="94">
        <v>1</v>
      </c>
      <c r="B334" s="95" t="s">
        <v>32</v>
      </c>
      <c r="C334" s="72" t="s">
        <v>33</v>
      </c>
      <c r="D334" s="73" t="s">
        <v>34</v>
      </c>
      <c r="E334" s="74">
        <f>0.05*E346/100</f>
        <v>6.6000000000000003E-2</v>
      </c>
      <c r="F334" s="75">
        <f>H334+J334</f>
        <v>400.724492</v>
      </c>
      <c r="G334" s="94">
        <v>82.6</v>
      </c>
      <c r="H334" s="69">
        <f>G334*2.1411</f>
        <v>176.85485999999997</v>
      </c>
      <c r="I334" s="94">
        <v>78.400000000000006</v>
      </c>
      <c r="J334" s="69">
        <f>I334*2.85548</f>
        <v>223.86963200000002</v>
      </c>
      <c r="K334" s="15"/>
      <c r="L334" s="15"/>
      <c r="M334" s="15"/>
      <c r="N334" s="41"/>
      <c r="O334" s="16">
        <v>0</v>
      </c>
      <c r="P334" s="71">
        <f>E334*F334</f>
        <v>26.447816472</v>
      </c>
      <c r="Q334" s="69">
        <v>0</v>
      </c>
      <c r="R334" s="69">
        <v>0</v>
      </c>
    </row>
    <row r="335" spans="1:21" ht="13.5" customHeight="1">
      <c r="A335" s="94"/>
      <c r="B335" s="95"/>
      <c r="C335" s="72"/>
      <c r="D335" s="73"/>
      <c r="E335" s="74"/>
      <c r="F335" s="75"/>
      <c r="G335" s="94"/>
      <c r="H335" s="69"/>
      <c r="I335" s="94"/>
      <c r="J335" s="69"/>
      <c r="K335" s="15"/>
      <c r="L335" s="15"/>
      <c r="M335" s="15"/>
      <c r="N335" s="41"/>
      <c r="O335" s="16">
        <v>0</v>
      </c>
      <c r="P335" s="71"/>
      <c r="Q335" s="69"/>
      <c r="R335" s="69"/>
    </row>
    <row r="336" spans="1:21" ht="13.5" customHeight="1">
      <c r="A336" s="94"/>
      <c r="B336" s="95"/>
      <c r="C336" s="72"/>
      <c r="D336" s="73"/>
      <c r="E336" s="74"/>
      <c r="F336" s="75"/>
      <c r="G336" s="94"/>
      <c r="H336" s="69"/>
      <c r="I336" s="94"/>
      <c r="J336" s="69"/>
      <c r="K336" s="15"/>
      <c r="L336" s="15"/>
      <c r="M336" s="15"/>
      <c r="N336" s="41"/>
      <c r="O336" s="16">
        <v>0</v>
      </c>
      <c r="P336" s="71"/>
      <c r="Q336" s="69"/>
      <c r="R336" s="69"/>
    </row>
    <row r="337" spans="1:21" ht="13.5" customHeight="1">
      <c r="A337" s="92">
        <v>2</v>
      </c>
      <c r="B337" s="93" t="s">
        <v>35</v>
      </c>
      <c r="C337" s="70" t="s">
        <v>36</v>
      </c>
      <c r="D337" s="66" t="s">
        <v>37</v>
      </c>
      <c r="E337" s="67">
        <f>E334*100*1.9</f>
        <v>12.540000000000001</v>
      </c>
      <c r="F337" s="68">
        <f>H337+J337</f>
        <v>0.42821999999999999</v>
      </c>
      <c r="G337" s="92">
        <v>0.2</v>
      </c>
      <c r="H337" s="69">
        <f>G337*2.1411</f>
        <v>0.42821999999999999</v>
      </c>
      <c r="I337" s="92"/>
      <c r="J337" s="69">
        <f t="shared" ref="J337" si="17">I337*R324/1000</f>
        <v>0</v>
      </c>
      <c r="K337" s="18"/>
      <c r="L337" s="18"/>
      <c r="M337" s="18"/>
      <c r="N337" s="25"/>
      <c r="O337" s="26">
        <v>0</v>
      </c>
      <c r="P337" s="85">
        <f>E337*F337</f>
        <v>5.3698788000000004</v>
      </c>
      <c r="Q337" s="64">
        <v>0</v>
      </c>
      <c r="R337" s="64">
        <v>0</v>
      </c>
    </row>
    <row r="338" spans="1:21" ht="13.5" customHeight="1">
      <c r="A338" s="92"/>
      <c r="B338" s="93"/>
      <c r="C338" s="70"/>
      <c r="D338" s="66"/>
      <c r="E338" s="67"/>
      <c r="F338" s="68"/>
      <c r="G338" s="92"/>
      <c r="H338" s="69"/>
      <c r="I338" s="92"/>
      <c r="J338" s="69"/>
      <c r="K338" s="18"/>
      <c r="L338" s="18"/>
      <c r="M338" s="18"/>
      <c r="N338" s="25"/>
      <c r="O338" s="26">
        <v>0</v>
      </c>
      <c r="P338" s="85"/>
      <c r="Q338" s="64"/>
      <c r="R338" s="64"/>
    </row>
    <row r="339" spans="1:21" ht="13.5" customHeight="1">
      <c r="A339" s="92"/>
      <c r="B339" s="93"/>
      <c r="C339" s="70"/>
      <c r="D339" s="66"/>
      <c r="E339" s="67"/>
      <c r="F339" s="68"/>
      <c r="G339" s="92"/>
      <c r="H339" s="69"/>
      <c r="I339" s="92"/>
      <c r="J339" s="69"/>
      <c r="K339" s="18"/>
      <c r="L339" s="18"/>
      <c r="M339" s="18"/>
      <c r="N339" s="25"/>
      <c r="O339" s="26">
        <v>0</v>
      </c>
      <c r="P339" s="85"/>
      <c r="Q339" s="64"/>
      <c r="R339" s="64"/>
    </row>
    <row r="340" spans="1:21" ht="13.5" customHeight="1">
      <c r="A340" s="94">
        <v>3</v>
      </c>
      <c r="B340" s="93" t="s">
        <v>38</v>
      </c>
      <c r="C340" s="70" t="s">
        <v>39</v>
      </c>
      <c r="D340" s="66" t="s">
        <v>37</v>
      </c>
      <c r="E340" s="67">
        <f>E337</f>
        <v>12.540000000000001</v>
      </c>
      <c r="F340" s="68">
        <f>H340+J340</f>
        <v>1.42774</v>
      </c>
      <c r="G340" s="92"/>
      <c r="H340" s="64">
        <v>0</v>
      </c>
      <c r="I340" s="92">
        <v>0.5</v>
      </c>
      <c r="J340" s="64">
        <f>I340*J$10</f>
        <v>1.42774</v>
      </c>
      <c r="K340" s="18"/>
      <c r="L340" s="18"/>
      <c r="M340" s="18"/>
      <c r="N340" s="25"/>
      <c r="O340" s="26">
        <v>0</v>
      </c>
      <c r="P340" s="85">
        <f>E340*F340</f>
        <v>17.903859600000001</v>
      </c>
      <c r="Q340" s="64">
        <v>0</v>
      </c>
      <c r="R340" s="64">
        <v>0</v>
      </c>
    </row>
    <row r="341" spans="1:21" ht="13.5" customHeight="1">
      <c r="A341" s="94"/>
      <c r="B341" s="93"/>
      <c r="C341" s="70"/>
      <c r="D341" s="66"/>
      <c r="E341" s="67"/>
      <c r="F341" s="68"/>
      <c r="G341" s="92"/>
      <c r="H341" s="64"/>
      <c r="I341" s="92"/>
      <c r="J341" s="64"/>
      <c r="K341" s="18"/>
      <c r="L341" s="18"/>
      <c r="M341" s="18"/>
      <c r="N341" s="25"/>
      <c r="O341" s="26">
        <v>0</v>
      </c>
      <c r="P341" s="85"/>
      <c r="Q341" s="64"/>
      <c r="R341" s="64"/>
      <c r="U341" s="106">
        <f>SUM(P334+P337+P340+P343+P346)</f>
        <v>662.148105345403</v>
      </c>
    </row>
    <row r="342" spans="1:21" ht="13.5" customHeight="1">
      <c r="A342" s="94"/>
      <c r="B342" s="93"/>
      <c r="C342" s="70"/>
      <c r="D342" s="66"/>
      <c r="E342" s="67"/>
      <c r="F342" s="68"/>
      <c r="G342" s="92"/>
      <c r="H342" s="64"/>
      <c r="I342" s="92"/>
      <c r="J342" s="64"/>
      <c r="K342" s="18"/>
      <c r="L342" s="18"/>
      <c r="M342" s="18"/>
      <c r="N342" s="25"/>
      <c r="O342" s="26">
        <v>0</v>
      </c>
      <c r="P342" s="85"/>
      <c r="Q342" s="64"/>
      <c r="R342" s="64"/>
    </row>
    <row r="343" spans="1:21" ht="13.5" customHeight="1">
      <c r="A343" s="92">
        <v>4</v>
      </c>
      <c r="B343" s="93" t="s">
        <v>40</v>
      </c>
      <c r="C343" s="79" t="s">
        <v>41</v>
      </c>
      <c r="D343" s="81" t="s">
        <v>42</v>
      </c>
      <c r="E343" s="67">
        <f>E346*0.00206</f>
        <v>0.27192000000000005</v>
      </c>
      <c r="F343" s="68">
        <f>H343+J343+R343</f>
        <v>191.11312608930203</v>
      </c>
      <c r="G343" s="92"/>
      <c r="H343" s="64">
        <v>0</v>
      </c>
      <c r="I343" s="92">
        <v>2.2000000000000002</v>
      </c>
      <c r="J343" s="64">
        <f>I343*J$10</f>
        <v>6.2820560000000008</v>
      </c>
      <c r="K343" s="18" t="s">
        <v>43</v>
      </c>
      <c r="L343" s="18" t="s">
        <v>42</v>
      </c>
      <c r="M343" s="18">
        <v>1.03</v>
      </c>
      <c r="N343" s="40">
        <v>157.22200000000001</v>
      </c>
      <c r="O343" s="26">
        <f>M343*N343</f>
        <v>161.93866</v>
      </c>
      <c r="P343" s="85">
        <f>E343*F343</f>
        <v>51.967481246203015</v>
      </c>
      <c r="Q343" s="64">
        <f>O343</f>
        <v>161.93866</v>
      </c>
      <c r="R343" s="64">
        <f>Q343*1.02*1.05*1.0657</f>
        <v>184.83107008930202</v>
      </c>
    </row>
    <row r="344" spans="1:21" ht="13.5" customHeight="1">
      <c r="A344" s="92"/>
      <c r="B344" s="93"/>
      <c r="C344" s="80"/>
      <c r="D344" s="82"/>
      <c r="E344" s="67"/>
      <c r="F344" s="68"/>
      <c r="G344" s="92"/>
      <c r="H344" s="64"/>
      <c r="I344" s="92"/>
      <c r="J344" s="64"/>
      <c r="K344" s="18"/>
      <c r="L344" s="18"/>
      <c r="M344" s="18"/>
      <c r="N344" s="40"/>
      <c r="O344" s="26">
        <v>0</v>
      </c>
      <c r="P344" s="85"/>
      <c r="Q344" s="64"/>
      <c r="R344" s="64"/>
    </row>
    <row r="345" spans="1:21" ht="13.5" customHeight="1">
      <c r="A345" s="92"/>
      <c r="B345" s="93"/>
      <c r="C345" s="80"/>
      <c r="D345" s="82"/>
      <c r="E345" s="67"/>
      <c r="F345" s="68"/>
      <c r="G345" s="92"/>
      <c r="H345" s="64"/>
      <c r="I345" s="92"/>
      <c r="J345" s="64"/>
      <c r="K345" s="18"/>
      <c r="L345" s="18"/>
      <c r="M345" s="18"/>
      <c r="N345" s="40"/>
      <c r="O345" s="26">
        <v>0</v>
      </c>
      <c r="P345" s="85"/>
      <c r="Q345" s="64"/>
      <c r="R345" s="64"/>
    </row>
    <row r="346" spans="1:21" ht="13.5" customHeight="1">
      <c r="A346" s="92">
        <v>5</v>
      </c>
      <c r="B346" s="93" t="s">
        <v>44</v>
      </c>
      <c r="C346" s="86" t="s">
        <v>73</v>
      </c>
      <c r="D346" s="66" t="s">
        <v>46</v>
      </c>
      <c r="E346" s="78">
        <v>132</v>
      </c>
      <c r="F346" s="68">
        <f>H346+J346+R346</f>
        <v>4.2459020395999998</v>
      </c>
      <c r="G346" s="91">
        <v>0.4</v>
      </c>
      <c r="H346" s="69">
        <f>G346*2.1411</f>
        <v>0.85643999999999998</v>
      </c>
      <c r="I346" s="88">
        <v>4.5429999999999998E-2</v>
      </c>
      <c r="J346" s="69">
        <f>I346*2.85548</f>
        <v>0.12972445639999999</v>
      </c>
      <c r="K346" s="19" t="s">
        <v>47</v>
      </c>
      <c r="L346" s="20" t="s">
        <v>42</v>
      </c>
      <c r="M346" s="15">
        <v>0.11899999999999999</v>
      </c>
      <c r="N346" s="48">
        <v>24</v>
      </c>
      <c r="O346" s="21">
        <f>M346*N346</f>
        <v>2.8559999999999999</v>
      </c>
      <c r="P346" s="85">
        <f>E346*F346</f>
        <v>560.45906922719996</v>
      </c>
      <c r="Q346" s="64">
        <f>O346</f>
        <v>2.8559999999999999</v>
      </c>
      <c r="R346" s="64">
        <f>Q346*1.02*1.05*1.0657</f>
        <v>3.2597375832000002</v>
      </c>
    </row>
    <row r="347" spans="1:21" ht="13.5" customHeight="1">
      <c r="A347" s="92"/>
      <c r="B347" s="93"/>
      <c r="C347" s="86"/>
      <c r="D347" s="66"/>
      <c r="E347" s="78"/>
      <c r="F347" s="68"/>
      <c r="G347" s="91"/>
      <c r="H347" s="69"/>
      <c r="I347" s="88"/>
      <c r="J347" s="69"/>
      <c r="K347" s="15" t="s">
        <v>48</v>
      </c>
      <c r="L347" s="15" t="s">
        <v>49</v>
      </c>
      <c r="M347" s="15">
        <v>0.7</v>
      </c>
      <c r="N347" s="41">
        <v>0.157222</v>
      </c>
      <c r="O347" s="16">
        <v>0</v>
      </c>
      <c r="P347" s="85"/>
      <c r="Q347" s="64"/>
      <c r="R347" s="64"/>
    </row>
    <row r="348" spans="1:21" ht="13.5" customHeight="1">
      <c r="A348" s="92"/>
      <c r="B348" s="93"/>
      <c r="C348" s="86"/>
      <c r="D348" s="66"/>
      <c r="E348" s="78"/>
      <c r="F348" s="68"/>
      <c r="G348" s="91"/>
      <c r="H348" s="69"/>
      <c r="I348" s="88"/>
      <c r="J348" s="69"/>
      <c r="K348" s="15"/>
      <c r="L348" s="15"/>
      <c r="M348" s="15"/>
      <c r="N348" s="41"/>
      <c r="O348" s="16">
        <v>0</v>
      </c>
      <c r="P348" s="85"/>
      <c r="Q348" s="64"/>
      <c r="R348" s="64"/>
    </row>
    <row r="349" spans="1:21" ht="13.5" customHeight="1">
      <c r="A349" s="83" t="s">
        <v>75</v>
      </c>
      <c r="B349" s="84"/>
      <c r="C349" s="84"/>
      <c r="D349" s="33"/>
      <c r="E349" s="37"/>
      <c r="F349" s="37"/>
      <c r="G349" s="22"/>
      <c r="H349" s="22"/>
      <c r="I349" s="22"/>
      <c r="J349" s="22"/>
      <c r="K349" s="22"/>
      <c r="L349" s="22"/>
      <c r="M349" s="22"/>
      <c r="N349" s="23"/>
      <c r="O349" s="23"/>
      <c r="P349" s="39"/>
      <c r="Q349" s="22"/>
      <c r="R349" s="24"/>
    </row>
    <row r="350" spans="1:21" ht="13.5" customHeight="1">
      <c r="A350" s="94">
        <v>1</v>
      </c>
      <c r="B350" s="95" t="s">
        <v>32</v>
      </c>
      <c r="C350" s="72" t="s">
        <v>33</v>
      </c>
      <c r="D350" s="73" t="s">
        <v>34</v>
      </c>
      <c r="E350" s="74">
        <f>0.05*E362/100</f>
        <v>0.24</v>
      </c>
      <c r="F350" s="75">
        <f>H350+J350</f>
        <v>400.724492</v>
      </c>
      <c r="G350" s="94">
        <v>82.6</v>
      </c>
      <c r="H350" s="69">
        <f>G350*2.1411</f>
        <v>176.85485999999997</v>
      </c>
      <c r="I350" s="94">
        <v>78.400000000000006</v>
      </c>
      <c r="J350" s="69">
        <f>I350*2.85548</f>
        <v>223.86963200000002</v>
      </c>
      <c r="K350" s="15"/>
      <c r="L350" s="15"/>
      <c r="M350" s="15"/>
      <c r="N350" s="41"/>
      <c r="O350" s="16">
        <v>0</v>
      </c>
      <c r="P350" s="71">
        <f>E350*F350</f>
        <v>96.173878079999994</v>
      </c>
      <c r="Q350" s="69">
        <v>0</v>
      </c>
      <c r="R350" s="69">
        <v>0</v>
      </c>
    </row>
    <row r="351" spans="1:21" ht="13.5" customHeight="1">
      <c r="A351" s="94"/>
      <c r="B351" s="95"/>
      <c r="C351" s="72"/>
      <c r="D351" s="73"/>
      <c r="E351" s="74"/>
      <c r="F351" s="75"/>
      <c r="G351" s="94"/>
      <c r="H351" s="69"/>
      <c r="I351" s="94"/>
      <c r="J351" s="69"/>
      <c r="K351" s="15"/>
      <c r="L351" s="15"/>
      <c r="M351" s="15"/>
      <c r="N351" s="41"/>
      <c r="O351" s="16">
        <v>0</v>
      </c>
      <c r="P351" s="71"/>
      <c r="Q351" s="69"/>
      <c r="R351" s="69"/>
    </row>
    <row r="352" spans="1:21" ht="13.5" customHeight="1">
      <c r="A352" s="94"/>
      <c r="B352" s="95"/>
      <c r="C352" s="72"/>
      <c r="D352" s="73"/>
      <c r="E352" s="74"/>
      <c r="F352" s="75"/>
      <c r="G352" s="94"/>
      <c r="H352" s="69"/>
      <c r="I352" s="94"/>
      <c r="J352" s="69"/>
      <c r="K352" s="15"/>
      <c r="L352" s="15"/>
      <c r="M352" s="15"/>
      <c r="N352" s="41"/>
      <c r="O352" s="16">
        <v>0</v>
      </c>
      <c r="P352" s="71"/>
      <c r="Q352" s="69"/>
      <c r="R352" s="69"/>
    </row>
    <row r="353" spans="1:21" ht="13.5" customHeight="1">
      <c r="A353" s="92">
        <v>2</v>
      </c>
      <c r="B353" s="93" t="s">
        <v>35</v>
      </c>
      <c r="C353" s="70" t="s">
        <v>36</v>
      </c>
      <c r="D353" s="66" t="s">
        <v>37</v>
      </c>
      <c r="E353" s="67">
        <f>E350*100*1.9</f>
        <v>45.599999999999994</v>
      </c>
      <c r="F353" s="68">
        <f>H353+J353</f>
        <v>0.42821999999999999</v>
      </c>
      <c r="G353" s="92">
        <v>0.2</v>
      </c>
      <c r="H353" s="69">
        <f>G353*2.1411</f>
        <v>0.42821999999999999</v>
      </c>
      <c r="I353" s="92"/>
      <c r="J353" s="69">
        <f t="shared" ref="J353" si="18">I353*R340/1000</f>
        <v>0</v>
      </c>
      <c r="K353" s="18"/>
      <c r="L353" s="18"/>
      <c r="M353" s="18"/>
      <c r="N353" s="25"/>
      <c r="O353" s="26">
        <v>0</v>
      </c>
      <c r="P353" s="85">
        <f>E353*F353</f>
        <v>19.526831999999999</v>
      </c>
      <c r="Q353" s="64">
        <v>0</v>
      </c>
      <c r="R353" s="64">
        <v>0</v>
      </c>
    </row>
    <row r="354" spans="1:21" ht="13.5" customHeight="1">
      <c r="A354" s="92"/>
      <c r="B354" s="93"/>
      <c r="C354" s="70"/>
      <c r="D354" s="66"/>
      <c r="E354" s="67"/>
      <c r="F354" s="68"/>
      <c r="G354" s="92"/>
      <c r="H354" s="69"/>
      <c r="I354" s="92"/>
      <c r="J354" s="69"/>
      <c r="K354" s="18"/>
      <c r="L354" s="18"/>
      <c r="M354" s="18"/>
      <c r="N354" s="25"/>
      <c r="O354" s="26">
        <v>0</v>
      </c>
      <c r="P354" s="85"/>
      <c r="Q354" s="64"/>
      <c r="R354" s="64"/>
    </row>
    <row r="355" spans="1:21" ht="13.5" customHeight="1">
      <c r="A355" s="92"/>
      <c r="B355" s="93"/>
      <c r="C355" s="70"/>
      <c r="D355" s="66"/>
      <c r="E355" s="67"/>
      <c r="F355" s="68"/>
      <c r="G355" s="92"/>
      <c r="H355" s="69"/>
      <c r="I355" s="92"/>
      <c r="J355" s="69"/>
      <c r="K355" s="18"/>
      <c r="L355" s="18"/>
      <c r="M355" s="18"/>
      <c r="N355" s="25"/>
      <c r="O355" s="26">
        <v>0</v>
      </c>
      <c r="P355" s="85"/>
      <c r="Q355" s="64"/>
      <c r="R355" s="64"/>
    </row>
    <row r="356" spans="1:21" ht="13.5" customHeight="1">
      <c r="A356" s="94">
        <v>3</v>
      </c>
      <c r="B356" s="93" t="s">
        <v>38</v>
      </c>
      <c r="C356" s="70" t="s">
        <v>39</v>
      </c>
      <c r="D356" s="66" t="s">
        <v>37</v>
      </c>
      <c r="E356" s="67">
        <f>E353</f>
        <v>45.599999999999994</v>
      </c>
      <c r="F356" s="68">
        <f>H356+J356</f>
        <v>1.42774</v>
      </c>
      <c r="G356" s="92"/>
      <c r="H356" s="64">
        <v>0</v>
      </c>
      <c r="I356" s="92">
        <v>0.5</v>
      </c>
      <c r="J356" s="64">
        <f>I356*J$10</f>
        <v>1.42774</v>
      </c>
      <c r="K356" s="18"/>
      <c r="L356" s="18"/>
      <c r="M356" s="18"/>
      <c r="N356" s="25"/>
      <c r="O356" s="26">
        <v>0</v>
      </c>
      <c r="P356" s="85">
        <f>E356*F356</f>
        <v>65.104943999999989</v>
      </c>
      <c r="Q356" s="64">
        <v>0</v>
      </c>
      <c r="R356" s="64">
        <v>0</v>
      </c>
    </row>
    <row r="357" spans="1:21" ht="13.5" customHeight="1">
      <c r="A357" s="94"/>
      <c r="B357" s="93"/>
      <c r="C357" s="70"/>
      <c r="D357" s="66"/>
      <c r="E357" s="67"/>
      <c r="F357" s="68"/>
      <c r="G357" s="92"/>
      <c r="H357" s="64"/>
      <c r="I357" s="92"/>
      <c r="J357" s="64"/>
      <c r="K357" s="18"/>
      <c r="L357" s="18"/>
      <c r="M357" s="18"/>
      <c r="N357" s="25"/>
      <c r="O357" s="26">
        <v>0</v>
      </c>
      <c r="P357" s="85"/>
      <c r="Q357" s="64"/>
      <c r="R357" s="64"/>
    </row>
    <row r="358" spans="1:21" ht="13.5" customHeight="1">
      <c r="A358" s="94"/>
      <c r="B358" s="93"/>
      <c r="C358" s="70"/>
      <c r="D358" s="66"/>
      <c r="E358" s="67"/>
      <c r="F358" s="68"/>
      <c r="G358" s="92"/>
      <c r="H358" s="64"/>
      <c r="I358" s="92"/>
      <c r="J358" s="64"/>
      <c r="K358" s="18"/>
      <c r="L358" s="18"/>
      <c r="M358" s="18"/>
      <c r="N358" s="25"/>
      <c r="O358" s="26">
        <v>0</v>
      </c>
      <c r="P358" s="85"/>
      <c r="Q358" s="64"/>
      <c r="R358" s="64"/>
    </row>
    <row r="359" spans="1:21" ht="13.5" customHeight="1">
      <c r="A359" s="92">
        <v>4</v>
      </c>
      <c r="B359" s="93" t="s">
        <v>40</v>
      </c>
      <c r="C359" s="79" t="s">
        <v>41</v>
      </c>
      <c r="D359" s="81" t="s">
        <v>42</v>
      </c>
      <c r="E359" s="67">
        <f>E362*0.00206</f>
        <v>0.98880000000000012</v>
      </c>
      <c r="F359" s="68">
        <f>H359+J359+R359</f>
        <v>191.11312608930203</v>
      </c>
      <c r="G359" s="92"/>
      <c r="H359" s="64">
        <v>0</v>
      </c>
      <c r="I359" s="92">
        <v>2.2000000000000002</v>
      </c>
      <c r="J359" s="64">
        <f>I359*J$10</f>
        <v>6.2820560000000008</v>
      </c>
      <c r="K359" s="18" t="s">
        <v>43</v>
      </c>
      <c r="L359" s="18" t="s">
        <v>42</v>
      </c>
      <c r="M359" s="18">
        <v>1.03</v>
      </c>
      <c r="N359" s="40">
        <v>157.22200000000001</v>
      </c>
      <c r="O359" s="26">
        <f>M359*N359</f>
        <v>161.93866</v>
      </c>
      <c r="P359" s="85">
        <f>E359*F359</f>
        <v>188.97265907710187</v>
      </c>
      <c r="Q359" s="64">
        <f>O359</f>
        <v>161.93866</v>
      </c>
      <c r="R359" s="64">
        <f>Q359*1.02*1.05*1.0657</f>
        <v>184.83107008930202</v>
      </c>
      <c r="U359" s="106">
        <f>SUM(P350+P353+P356+P359+P362)</f>
        <v>2407.8112921651018</v>
      </c>
    </row>
    <row r="360" spans="1:21" ht="13.5" customHeight="1">
      <c r="A360" s="92"/>
      <c r="B360" s="93"/>
      <c r="C360" s="80"/>
      <c r="D360" s="82"/>
      <c r="E360" s="67"/>
      <c r="F360" s="68"/>
      <c r="G360" s="92"/>
      <c r="H360" s="64"/>
      <c r="I360" s="92"/>
      <c r="J360" s="64"/>
      <c r="K360" s="18"/>
      <c r="L360" s="18"/>
      <c r="M360" s="18"/>
      <c r="N360" s="40"/>
      <c r="O360" s="26">
        <v>0</v>
      </c>
      <c r="P360" s="85"/>
      <c r="Q360" s="64"/>
      <c r="R360" s="64"/>
    </row>
    <row r="361" spans="1:21" ht="13.5" customHeight="1">
      <c r="A361" s="92"/>
      <c r="B361" s="93"/>
      <c r="C361" s="80"/>
      <c r="D361" s="82"/>
      <c r="E361" s="67"/>
      <c r="F361" s="68"/>
      <c r="G361" s="92"/>
      <c r="H361" s="64"/>
      <c r="I361" s="92"/>
      <c r="J361" s="64"/>
      <c r="K361" s="18"/>
      <c r="L361" s="18"/>
      <c r="M361" s="18"/>
      <c r="N361" s="40"/>
      <c r="O361" s="26">
        <v>0</v>
      </c>
      <c r="P361" s="85"/>
      <c r="Q361" s="64"/>
      <c r="R361" s="64"/>
    </row>
    <row r="362" spans="1:21" ht="13.5" customHeight="1">
      <c r="A362" s="94">
        <v>5</v>
      </c>
      <c r="B362" s="93" t="s">
        <v>44</v>
      </c>
      <c r="C362" s="86" t="s">
        <v>73</v>
      </c>
      <c r="D362" s="66" t="s">
        <v>46</v>
      </c>
      <c r="E362" s="78">
        <v>480</v>
      </c>
      <c r="F362" s="68">
        <f>H362+J362+R362</f>
        <v>4.2459020395999998</v>
      </c>
      <c r="G362" s="91">
        <v>0.4</v>
      </c>
      <c r="H362" s="69">
        <f>G362*2.1411</f>
        <v>0.85643999999999998</v>
      </c>
      <c r="I362" s="88">
        <v>4.5429999999999998E-2</v>
      </c>
      <c r="J362" s="69">
        <f>I362*2.85548</f>
        <v>0.12972445639999999</v>
      </c>
      <c r="K362" s="19" t="s">
        <v>47</v>
      </c>
      <c r="L362" s="20" t="s">
        <v>42</v>
      </c>
      <c r="M362" s="15">
        <v>0.11899999999999999</v>
      </c>
      <c r="N362" s="48">
        <v>24</v>
      </c>
      <c r="O362" s="21">
        <f>M362*N362</f>
        <v>2.8559999999999999</v>
      </c>
      <c r="P362" s="85">
        <f>E362*F362</f>
        <v>2038.032979008</v>
      </c>
      <c r="Q362" s="64">
        <f>O362</f>
        <v>2.8559999999999999</v>
      </c>
      <c r="R362" s="64">
        <f>Q362*1.02*1.05*1.0657</f>
        <v>3.2597375832000002</v>
      </c>
    </row>
    <row r="363" spans="1:21" ht="13.5" customHeight="1">
      <c r="A363" s="94"/>
      <c r="B363" s="93"/>
      <c r="C363" s="86"/>
      <c r="D363" s="66"/>
      <c r="E363" s="78"/>
      <c r="F363" s="68"/>
      <c r="G363" s="91"/>
      <c r="H363" s="69"/>
      <c r="I363" s="88"/>
      <c r="J363" s="69"/>
      <c r="K363" s="15" t="s">
        <v>48</v>
      </c>
      <c r="L363" s="15" t="s">
        <v>49</v>
      </c>
      <c r="M363" s="15">
        <v>0.7</v>
      </c>
      <c r="N363" s="41">
        <v>0.157222</v>
      </c>
      <c r="O363" s="16">
        <v>0</v>
      </c>
      <c r="P363" s="85"/>
      <c r="Q363" s="64"/>
      <c r="R363" s="64"/>
    </row>
    <row r="364" spans="1:21" ht="13.5" customHeight="1">
      <c r="A364" s="94"/>
      <c r="B364" s="93"/>
      <c r="C364" s="86"/>
      <c r="D364" s="66"/>
      <c r="E364" s="78"/>
      <c r="F364" s="68"/>
      <c r="G364" s="91"/>
      <c r="H364" s="69"/>
      <c r="I364" s="88"/>
      <c r="J364" s="69"/>
      <c r="K364" s="15"/>
      <c r="L364" s="15"/>
      <c r="M364" s="15"/>
      <c r="N364" s="41"/>
      <c r="O364" s="16">
        <v>0</v>
      </c>
      <c r="P364" s="85"/>
      <c r="Q364" s="64"/>
      <c r="R364" s="64"/>
    </row>
    <row r="365" spans="1:21" ht="13.5" customHeight="1">
      <c r="A365" s="83" t="s">
        <v>76</v>
      </c>
      <c r="B365" s="84"/>
      <c r="C365" s="84"/>
      <c r="D365" s="33"/>
      <c r="E365" s="37"/>
      <c r="F365" s="37"/>
      <c r="G365" s="22"/>
      <c r="H365" s="22"/>
      <c r="I365" s="22"/>
      <c r="J365" s="22"/>
      <c r="K365" s="22"/>
      <c r="L365" s="22"/>
      <c r="M365" s="22"/>
      <c r="N365" s="23"/>
      <c r="O365" s="23"/>
      <c r="P365" s="39"/>
      <c r="Q365" s="22"/>
      <c r="R365" s="24"/>
    </row>
    <row r="366" spans="1:21" ht="13.5" customHeight="1">
      <c r="A366" s="94">
        <v>1</v>
      </c>
      <c r="B366" s="95" t="s">
        <v>32</v>
      </c>
      <c r="C366" s="72" t="s">
        <v>33</v>
      </c>
      <c r="D366" s="73" t="s">
        <v>34</v>
      </c>
      <c r="E366" s="74">
        <f>0.05*E378/100</f>
        <v>6.1000000000000006E-2</v>
      </c>
      <c r="F366" s="75">
        <f>H366+J366</f>
        <v>400.724492</v>
      </c>
      <c r="G366" s="94">
        <v>82.6</v>
      </c>
      <c r="H366" s="69">
        <f>G366*2.1411</f>
        <v>176.85485999999997</v>
      </c>
      <c r="I366" s="94">
        <v>78.400000000000006</v>
      </c>
      <c r="J366" s="69">
        <f>I366*2.85548</f>
        <v>223.86963200000002</v>
      </c>
      <c r="K366" s="15"/>
      <c r="L366" s="15"/>
      <c r="M366" s="15"/>
      <c r="N366" s="41"/>
      <c r="O366" s="16">
        <v>0</v>
      </c>
      <c r="P366" s="71">
        <f>E366*F366</f>
        <v>24.444194012000001</v>
      </c>
      <c r="Q366" s="69">
        <v>0</v>
      </c>
      <c r="R366" s="69">
        <v>0</v>
      </c>
    </row>
    <row r="367" spans="1:21" ht="13.5" customHeight="1">
      <c r="A367" s="94"/>
      <c r="B367" s="95"/>
      <c r="C367" s="72"/>
      <c r="D367" s="73"/>
      <c r="E367" s="74"/>
      <c r="F367" s="75"/>
      <c r="G367" s="94"/>
      <c r="H367" s="69"/>
      <c r="I367" s="94"/>
      <c r="J367" s="69"/>
      <c r="K367" s="15"/>
      <c r="L367" s="15"/>
      <c r="M367" s="15"/>
      <c r="N367" s="41"/>
      <c r="O367" s="16">
        <v>0</v>
      </c>
      <c r="P367" s="71"/>
      <c r="Q367" s="69"/>
      <c r="R367" s="69"/>
    </row>
    <row r="368" spans="1:21" ht="13.5" customHeight="1">
      <c r="A368" s="94"/>
      <c r="B368" s="95"/>
      <c r="C368" s="72"/>
      <c r="D368" s="73"/>
      <c r="E368" s="74"/>
      <c r="F368" s="75"/>
      <c r="G368" s="94"/>
      <c r="H368" s="69"/>
      <c r="I368" s="94"/>
      <c r="J368" s="69"/>
      <c r="K368" s="15"/>
      <c r="L368" s="15"/>
      <c r="M368" s="15"/>
      <c r="N368" s="41"/>
      <c r="O368" s="16">
        <v>0</v>
      </c>
      <c r="P368" s="71"/>
      <c r="Q368" s="69"/>
      <c r="R368" s="69"/>
    </row>
    <row r="369" spans="1:21" ht="13.5" customHeight="1">
      <c r="A369" s="92">
        <v>2</v>
      </c>
      <c r="B369" s="93" t="s">
        <v>35</v>
      </c>
      <c r="C369" s="70" t="s">
        <v>36</v>
      </c>
      <c r="D369" s="66" t="s">
        <v>37</v>
      </c>
      <c r="E369" s="67">
        <f>E366*100*1.9</f>
        <v>11.59</v>
      </c>
      <c r="F369" s="68">
        <f>H369+J369</f>
        <v>0.42821999999999999</v>
      </c>
      <c r="G369" s="92">
        <v>0.2</v>
      </c>
      <c r="H369" s="69">
        <f>G369*2.1411</f>
        <v>0.42821999999999999</v>
      </c>
      <c r="I369" s="92"/>
      <c r="J369" s="69">
        <f t="shared" ref="J369" si="19">I369*R356/1000</f>
        <v>0</v>
      </c>
      <c r="K369" s="18"/>
      <c r="L369" s="18"/>
      <c r="M369" s="18"/>
      <c r="N369" s="25"/>
      <c r="O369" s="26">
        <v>0</v>
      </c>
      <c r="P369" s="85">
        <f>E369*F369</f>
        <v>4.9630697999999995</v>
      </c>
      <c r="Q369" s="64">
        <v>0</v>
      </c>
      <c r="R369" s="64">
        <v>0</v>
      </c>
    </row>
    <row r="370" spans="1:21" ht="13.5" customHeight="1">
      <c r="A370" s="92"/>
      <c r="B370" s="93"/>
      <c r="C370" s="70"/>
      <c r="D370" s="66"/>
      <c r="E370" s="67"/>
      <c r="F370" s="68"/>
      <c r="G370" s="92"/>
      <c r="H370" s="69"/>
      <c r="I370" s="92"/>
      <c r="J370" s="69"/>
      <c r="K370" s="18"/>
      <c r="L370" s="18"/>
      <c r="M370" s="18"/>
      <c r="N370" s="25"/>
      <c r="O370" s="26">
        <v>0</v>
      </c>
      <c r="P370" s="85"/>
      <c r="Q370" s="64"/>
      <c r="R370" s="64"/>
    </row>
    <row r="371" spans="1:21" ht="13.5" customHeight="1">
      <c r="A371" s="92"/>
      <c r="B371" s="93"/>
      <c r="C371" s="70"/>
      <c r="D371" s="66"/>
      <c r="E371" s="67"/>
      <c r="F371" s="68"/>
      <c r="G371" s="92"/>
      <c r="H371" s="69"/>
      <c r="I371" s="92"/>
      <c r="J371" s="69"/>
      <c r="K371" s="18"/>
      <c r="L371" s="18"/>
      <c r="M371" s="18"/>
      <c r="N371" s="25"/>
      <c r="O371" s="26">
        <v>0</v>
      </c>
      <c r="P371" s="85"/>
      <c r="Q371" s="64"/>
      <c r="R371" s="64"/>
    </row>
    <row r="372" spans="1:21" ht="13.5" customHeight="1">
      <c r="A372" s="94">
        <v>3</v>
      </c>
      <c r="B372" s="93" t="s">
        <v>38</v>
      </c>
      <c r="C372" s="70" t="s">
        <v>39</v>
      </c>
      <c r="D372" s="66" t="s">
        <v>37</v>
      </c>
      <c r="E372" s="67">
        <f>E369</f>
        <v>11.59</v>
      </c>
      <c r="F372" s="68">
        <f>H372+J372</f>
        <v>1.42774</v>
      </c>
      <c r="G372" s="92"/>
      <c r="H372" s="64">
        <v>0</v>
      </c>
      <c r="I372" s="92">
        <v>0.5</v>
      </c>
      <c r="J372" s="64">
        <f>I372*J$10</f>
        <v>1.42774</v>
      </c>
      <c r="K372" s="18"/>
      <c r="L372" s="18"/>
      <c r="M372" s="18"/>
      <c r="N372" s="25"/>
      <c r="O372" s="26">
        <v>0</v>
      </c>
      <c r="P372" s="85">
        <f>E372*F372</f>
        <v>16.547506599999998</v>
      </c>
      <c r="Q372" s="64">
        <v>0</v>
      </c>
      <c r="R372" s="64">
        <v>0</v>
      </c>
    </row>
    <row r="373" spans="1:21" ht="13.5" customHeight="1">
      <c r="A373" s="94"/>
      <c r="B373" s="93"/>
      <c r="C373" s="70"/>
      <c r="D373" s="66"/>
      <c r="E373" s="67"/>
      <c r="F373" s="68"/>
      <c r="G373" s="92"/>
      <c r="H373" s="64"/>
      <c r="I373" s="92"/>
      <c r="J373" s="64"/>
      <c r="K373" s="18"/>
      <c r="L373" s="18"/>
      <c r="M373" s="18"/>
      <c r="N373" s="25"/>
      <c r="O373" s="26">
        <v>0</v>
      </c>
      <c r="P373" s="85"/>
      <c r="Q373" s="64"/>
      <c r="R373" s="64"/>
      <c r="U373" s="106">
        <f>SUM(P366+P369+P372+P375+P378)</f>
        <v>611.98537009196332</v>
      </c>
    </row>
    <row r="374" spans="1:21" ht="13.5" customHeight="1">
      <c r="A374" s="94"/>
      <c r="B374" s="93"/>
      <c r="C374" s="70"/>
      <c r="D374" s="66"/>
      <c r="E374" s="67"/>
      <c r="F374" s="68"/>
      <c r="G374" s="92"/>
      <c r="H374" s="64"/>
      <c r="I374" s="92"/>
      <c r="J374" s="64"/>
      <c r="K374" s="18"/>
      <c r="L374" s="18"/>
      <c r="M374" s="18"/>
      <c r="N374" s="25"/>
      <c r="O374" s="26">
        <v>0</v>
      </c>
      <c r="P374" s="85"/>
      <c r="Q374" s="64"/>
      <c r="R374" s="64"/>
    </row>
    <row r="375" spans="1:21" ht="13.5" customHeight="1">
      <c r="A375" s="92">
        <v>4</v>
      </c>
      <c r="B375" s="93" t="s">
        <v>40</v>
      </c>
      <c r="C375" s="79" t="s">
        <v>41</v>
      </c>
      <c r="D375" s="81" t="s">
        <v>42</v>
      </c>
      <c r="E375" s="67">
        <f>E378*0.00206</f>
        <v>0.25132000000000004</v>
      </c>
      <c r="F375" s="68">
        <f>H375+J375+R375</f>
        <v>191.11312608930203</v>
      </c>
      <c r="G375" s="92"/>
      <c r="H375" s="64">
        <v>0</v>
      </c>
      <c r="I375" s="92">
        <v>2.2000000000000002</v>
      </c>
      <c r="J375" s="64">
        <f>I375*J$10</f>
        <v>6.2820560000000008</v>
      </c>
      <c r="K375" s="18" t="s">
        <v>43</v>
      </c>
      <c r="L375" s="18" t="s">
        <v>42</v>
      </c>
      <c r="M375" s="18">
        <v>1.03</v>
      </c>
      <c r="N375" s="40">
        <v>157.22200000000001</v>
      </c>
      <c r="O375" s="26">
        <f>M375*N375</f>
        <v>161.93866</v>
      </c>
      <c r="P375" s="85">
        <f>E375*F375</f>
        <v>48.030550848763397</v>
      </c>
      <c r="Q375" s="64">
        <f>O375</f>
        <v>161.93866</v>
      </c>
      <c r="R375" s="64">
        <f>Q375*1.02*1.05*1.0657</f>
        <v>184.83107008930202</v>
      </c>
    </row>
    <row r="376" spans="1:21" ht="13.5" customHeight="1">
      <c r="A376" s="92"/>
      <c r="B376" s="93"/>
      <c r="C376" s="80"/>
      <c r="D376" s="82"/>
      <c r="E376" s="67"/>
      <c r="F376" s="68"/>
      <c r="G376" s="92"/>
      <c r="H376" s="64"/>
      <c r="I376" s="92"/>
      <c r="J376" s="64"/>
      <c r="K376" s="18"/>
      <c r="L376" s="18"/>
      <c r="M376" s="18"/>
      <c r="N376" s="40"/>
      <c r="O376" s="26">
        <v>0</v>
      </c>
      <c r="P376" s="85"/>
      <c r="Q376" s="64"/>
      <c r="R376" s="64"/>
    </row>
    <row r="377" spans="1:21" ht="13.5" customHeight="1">
      <c r="A377" s="92"/>
      <c r="B377" s="93"/>
      <c r="C377" s="80"/>
      <c r="D377" s="82"/>
      <c r="E377" s="67"/>
      <c r="F377" s="68"/>
      <c r="G377" s="92"/>
      <c r="H377" s="64"/>
      <c r="I377" s="92"/>
      <c r="J377" s="64"/>
      <c r="K377" s="18"/>
      <c r="L377" s="18"/>
      <c r="M377" s="18"/>
      <c r="N377" s="40"/>
      <c r="O377" s="26">
        <v>0</v>
      </c>
      <c r="P377" s="85"/>
      <c r="Q377" s="64"/>
      <c r="R377" s="64"/>
    </row>
    <row r="378" spans="1:21" ht="13.5" customHeight="1">
      <c r="A378" s="94">
        <v>5</v>
      </c>
      <c r="B378" s="89" t="s">
        <v>44</v>
      </c>
      <c r="C378" s="76" t="s">
        <v>73</v>
      </c>
      <c r="D378" s="66" t="s">
        <v>46</v>
      </c>
      <c r="E378" s="78">
        <v>122</v>
      </c>
      <c r="F378" s="68">
        <f>H378+J378+R378</f>
        <v>4.2459020395999998</v>
      </c>
      <c r="G378" s="91">
        <v>0.4</v>
      </c>
      <c r="H378" s="69">
        <f>G378*2.1411</f>
        <v>0.85643999999999998</v>
      </c>
      <c r="I378" s="88">
        <v>4.5429999999999998E-2</v>
      </c>
      <c r="J378" s="69">
        <f>I378*2.85548</f>
        <v>0.12972445639999999</v>
      </c>
      <c r="K378" s="19" t="s">
        <v>47</v>
      </c>
      <c r="L378" s="20" t="s">
        <v>42</v>
      </c>
      <c r="M378" s="15">
        <v>0.11899999999999999</v>
      </c>
      <c r="N378" s="48">
        <v>24</v>
      </c>
      <c r="O378" s="21">
        <f>M378*N378</f>
        <v>2.8559999999999999</v>
      </c>
      <c r="P378" s="85">
        <f>E378*F378</f>
        <v>518.00004883119993</v>
      </c>
      <c r="Q378" s="64">
        <f>O378</f>
        <v>2.8559999999999999</v>
      </c>
      <c r="R378" s="64">
        <f>Q378*1.02*1.05*1.0657</f>
        <v>3.2597375832000002</v>
      </c>
    </row>
    <row r="379" spans="1:21" ht="13.5" customHeight="1">
      <c r="A379" s="94"/>
      <c r="B379" s="90"/>
      <c r="C379" s="77"/>
      <c r="D379" s="66"/>
      <c r="E379" s="78"/>
      <c r="F379" s="68"/>
      <c r="G379" s="91"/>
      <c r="H379" s="69"/>
      <c r="I379" s="88"/>
      <c r="J379" s="69"/>
      <c r="K379" s="15" t="s">
        <v>48</v>
      </c>
      <c r="L379" s="15" t="s">
        <v>49</v>
      </c>
      <c r="M379" s="15">
        <v>0.7</v>
      </c>
      <c r="N379" s="41">
        <v>0.157222</v>
      </c>
      <c r="O379" s="16">
        <v>0</v>
      </c>
      <c r="P379" s="85"/>
      <c r="Q379" s="64"/>
      <c r="R379" s="64"/>
    </row>
    <row r="380" spans="1:21" ht="13.5" customHeight="1">
      <c r="A380" s="94"/>
      <c r="B380" s="90"/>
      <c r="C380" s="77"/>
      <c r="D380" s="66"/>
      <c r="E380" s="78"/>
      <c r="F380" s="68"/>
      <c r="G380" s="91"/>
      <c r="H380" s="69"/>
      <c r="I380" s="88"/>
      <c r="J380" s="69"/>
      <c r="K380" s="15"/>
      <c r="L380" s="15"/>
      <c r="M380" s="15"/>
      <c r="N380" s="41"/>
      <c r="O380" s="16">
        <v>0</v>
      </c>
      <c r="P380" s="85"/>
      <c r="Q380" s="64"/>
      <c r="R380" s="64"/>
    </row>
    <row r="381" spans="1:21" ht="13.5" customHeight="1">
      <c r="A381" s="83" t="s">
        <v>77</v>
      </c>
      <c r="B381" s="84"/>
      <c r="C381" s="84"/>
      <c r="D381" s="33"/>
      <c r="E381" s="37"/>
      <c r="F381" s="37"/>
      <c r="G381" s="22"/>
      <c r="H381" s="22"/>
      <c r="I381" s="22"/>
      <c r="J381" s="22"/>
      <c r="K381" s="22"/>
      <c r="L381" s="22"/>
      <c r="M381" s="22"/>
      <c r="N381" s="23"/>
      <c r="O381" s="23"/>
      <c r="P381" s="39"/>
      <c r="Q381" s="22"/>
      <c r="R381" s="24"/>
    </row>
    <row r="382" spans="1:21" ht="13.5" customHeight="1">
      <c r="A382" s="94">
        <v>1</v>
      </c>
      <c r="B382" s="95" t="s">
        <v>32</v>
      </c>
      <c r="C382" s="72" t="s">
        <v>33</v>
      </c>
      <c r="D382" s="73" t="s">
        <v>34</v>
      </c>
      <c r="E382" s="74">
        <f>0.05*E394/100</f>
        <v>0.09</v>
      </c>
      <c r="F382" s="75">
        <f>H382+J382</f>
        <v>400.724492</v>
      </c>
      <c r="G382" s="94">
        <v>82.6</v>
      </c>
      <c r="H382" s="69">
        <f>G382*2.1411</f>
        <v>176.85485999999997</v>
      </c>
      <c r="I382" s="94">
        <v>78.400000000000006</v>
      </c>
      <c r="J382" s="69">
        <f>I382*2.85548</f>
        <v>223.86963200000002</v>
      </c>
      <c r="K382" s="15"/>
      <c r="L382" s="15"/>
      <c r="M382" s="15"/>
      <c r="N382" s="41"/>
      <c r="O382" s="16">
        <v>0</v>
      </c>
      <c r="P382" s="71">
        <f>E382*F382</f>
        <v>36.065204279999996</v>
      </c>
      <c r="Q382" s="69">
        <v>0</v>
      </c>
      <c r="R382" s="69">
        <v>0</v>
      </c>
    </row>
    <row r="383" spans="1:21" ht="13.5" customHeight="1">
      <c r="A383" s="94"/>
      <c r="B383" s="95"/>
      <c r="C383" s="72"/>
      <c r="D383" s="73"/>
      <c r="E383" s="74"/>
      <c r="F383" s="75"/>
      <c r="G383" s="94"/>
      <c r="H383" s="69"/>
      <c r="I383" s="94"/>
      <c r="J383" s="69"/>
      <c r="K383" s="15"/>
      <c r="L383" s="15"/>
      <c r="M383" s="15"/>
      <c r="N383" s="41"/>
      <c r="O383" s="16">
        <v>0</v>
      </c>
      <c r="P383" s="71"/>
      <c r="Q383" s="69"/>
      <c r="R383" s="69"/>
    </row>
    <row r="384" spans="1:21" ht="13.5" customHeight="1">
      <c r="A384" s="94"/>
      <c r="B384" s="95"/>
      <c r="C384" s="72"/>
      <c r="D384" s="73"/>
      <c r="E384" s="74"/>
      <c r="F384" s="75"/>
      <c r="G384" s="94"/>
      <c r="H384" s="69"/>
      <c r="I384" s="94"/>
      <c r="J384" s="69"/>
      <c r="K384" s="15"/>
      <c r="L384" s="15"/>
      <c r="M384" s="15"/>
      <c r="N384" s="41"/>
      <c r="O384" s="16">
        <v>0</v>
      </c>
      <c r="P384" s="71"/>
      <c r="Q384" s="69"/>
      <c r="R384" s="69"/>
    </row>
    <row r="385" spans="1:21" ht="13.5" customHeight="1">
      <c r="A385" s="92">
        <v>2</v>
      </c>
      <c r="B385" s="93" t="s">
        <v>35</v>
      </c>
      <c r="C385" s="70" t="s">
        <v>36</v>
      </c>
      <c r="D385" s="66" t="s">
        <v>37</v>
      </c>
      <c r="E385" s="67">
        <f>E382*100*1.9</f>
        <v>17.099999999999998</v>
      </c>
      <c r="F385" s="68">
        <f>H385+J385</f>
        <v>0.42821999999999999</v>
      </c>
      <c r="G385" s="92">
        <v>0.2</v>
      </c>
      <c r="H385" s="69">
        <f>G385*2.1411</f>
        <v>0.42821999999999999</v>
      </c>
      <c r="I385" s="92"/>
      <c r="J385" s="69">
        <f t="shared" ref="J385" si="20">I385*R372/1000</f>
        <v>0</v>
      </c>
      <c r="K385" s="18"/>
      <c r="L385" s="18"/>
      <c r="M385" s="18"/>
      <c r="N385" s="25"/>
      <c r="O385" s="26">
        <v>0</v>
      </c>
      <c r="P385" s="85">
        <f>E385*F385</f>
        <v>7.3225619999999987</v>
      </c>
      <c r="Q385" s="64">
        <v>0</v>
      </c>
      <c r="R385" s="64">
        <v>0</v>
      </c>
    </row>
    <row r="386" spans="1:21" ht="13.5" customHeight="1">
      <c r="A386" s="92"/>
      <c r="B386" s="93"/>
      <c r="C386" s="70"/>
      <c r="D386" s="66"/>
      <c r="E386" s="67"/>
      <c r="F386" s="68"/>
      <c r="G386" s="92"/>
      <c r="H386" s="69"/>
      <c r="I386" s="92"/>
      <c r="J386" s="69"/>
      <c r="K386" s="18"/>
      <c r="L386" s="18"/>
      <c r="M386" s="18"/>
      <c r="N386" s="25"/>
      <c r="O386" s="26">
        <v>0</v>
      </c>
      <c r="P386" s="85"/>
      <c r="Q386" s="64"/>
      <c r="R386" s="64"/>
    </row>
    <row r="387" spans="1:21" ht="13.5" customHeight="1">
      <c r="A387" s="92"/>
      <c r="B387" s="93"/>
      <c r="C387" s="70"/>
      <c r="D387" s="66"/>
      <c r="E387" s="67"/>
      <c r="F387" s="68"/>
      <c r="G387" s="92"/>
      <c r="H387" s="69"/>
      <c r="I387" s="92"/>
      <c r="J387" s="69"/>
      <c r="K387" s="18"/>
      <c r="L387" s="18"/>
      <c r="M387" s="18"/>
      <c r="N387" s="25"/>
      <c r="O387" s="26">
        <v>0</v>
      </c>
      <c r="P387" s="85"/>
      <c r="Q387" s="64"/>
      <c r="R387" s="64"/>
    </row>
    <row r="388" spans="1:21" ht="13.5" customHeight="1">
      <c r="A388" s="94">
        <v>3</v>
      </c>
      <c r="B388" s="93" t="s">
        <v>38</v>
      </c>
      <c r="C388" s="70" t="s">
        <v>39</v>
      </c>
      <c r="D388" s="66" t="s">
        <v>37</v>
      </c>
      <c r="E388" s="67">
        <f>E385</f>
        <v>17.099999999999998</v>
      </c>
      <c r="F388" s="68">
        <f>H388+J388</f>
        <v>1.42774</v>
      </c>
      <c r="G388" s="92"/>
      <c r="H388" s="64">
        <v>0</v>
      </c>
      <c r="I388" s="92">
        <v>0.5</v>
      </c>
      <c r="J388" s="64">
        <f>I388*J$10</f>
        <v>1.42774</v>
      </c>
      <c r="K388" s="18"/>
      <c r="L388" s="18"/>
      <c r="M388" s="18"/>
      <c r="N388" s="25"/>
      <c r="O388" s="26">
        <v>0</v>
      </c>
      <c r="P388" s="85">
        <f>E388*F388</f>
        <v>24.414353999999996</v>
      </c>
      <c r="Q388" s="64">
        <v>0</v>
      </c>
      <c r="R388" s="64">
        <v>0</v>
      </c>
    </row>
    <row r="389" spans="1:21" ht="13.5" customHeight="1">
      <c r="A389" s="94"/>
      <c r="B389" s="93"/>
      <c r="C389" s="70"/>
      <c r="D389" s="66"/>
      <c r="E389" s="67"/>
      <c r="F389" s="68"/>
      <c r="G389" s="92"/>
      <c r="H389" s="64"/>
      <c r="I389" s="92"/>
      <c r="J389" s="64"/>
      <c r="K389" s="18"/>
      <c r="L389" s="18"/>
      <c r="M389" s="18"/>
      <c r="N389" s="25"/>
      <c r="O389" s="26">
        <v>0</v>
      </c>
      <c r="P389" s="85"/>
      <c r="Q389" s="64"/>
      <c r="R389" s="64"/>
    </row>
    <row r="390" spans="1:21" ht="13.5" customHeight="1">
      <c r="A390" s="94"/>
      <c r="B390" s="93"/>
      <c r="C390" s="70"/>
      <c r="D390" s="66"/>
      <c r="E390" s="67"/>
      <c r="F390" s="68"/>
      <c r="G390" s="92"/>
      <c r="H390" s="64"/>
      <c r="I390" s="92"/>
      <c r="J390" s="64"/>
      <c r="K390" s="18"/>
      <c r="L390" s="18"/>
      <c r="M390" s="18"/>
      <c r="N390" s="25"/>
      <c r="O390" s="26">
        <v>0</v>
      </c>
      <c r="P390" s="85"/>
      <c r="Q390" s="64"/>
      <c r="R390" s="64"/>
    </row>
    <row r="391" spans="1:21" ht="13.5" customHeight="1">
      <c r="A391" s="92">
        <v>4</v>
      </c>
      <c r="B391" s="93" t="s">
        <v>40</v>
      </c>
      <c r="C391" s="79" t="s">
        <v>41</v>
      </c>
      <c r="D391" s="81" t="s">
        <v>42</v>
      </c>
      <c r="E391" s="67">
        <f>E394*0.00206</f>
        <v>0.37080000000000002</v>
      </c>
      <c r="F391" s="68">
        <f>H391+J391+R391</f>
        <v>191.11312608930203</v>
      </c>
      <c r="G391" s="92"/>
      <c r="H391" s="64">
        <v>0</v>
      </c>
      <c r="I391" s="92">
        <v>2.2000000000000002</v>
      </c>
      <c r="J391" s="64">
        <f>I391*J$10</f>
        <v>6.2820560000000008</v>
      </c>
      <c r="K391" s="18" t="s">
        <v>43</v>
      </c>
      <c r="L391" s="18" t="s">
        <v>42</v>
      </c>
      <c r="M391" s="18">
        <v>1.03</v>
      </c>
      <c r="N391" s="40">
        <v>157.22200000000001</v>
      </c>
      <c r="O391" s="26">
        <f>M391*N391</f>
        <v>161.93866</v>
      </c>
      <c r="P391" s="85">
        <f>E391*F391</f>
        <v>70.8647471539132</v>
      </c>
      <c r="Q391" s="64">
        <f>O391</f>
        <v>161.93866</v>
      </c>
      <c r="R391" s="64">
        <f>Q391*1.02*1.05*1.0657</f>
        <v>184.83107008930202</v>
      </c>
    </row>
    <row r="392" spans="1:21" ht="13.5" customHeight="1">
      <c r="A392" s="92"/>
      <c r="B392" s="93"/>
      <c r="C392" s="80"/>
      <c r="D392" s="82"/>
      <c r="E392" s="67"/>
      <c r="F392" s="68"/>
      <c r="G392" s="92"/>
      <c r="H392" s="64"/>
      <c r="I392" s="92"/>
      <c r="J392" s="64"/>
      <c r="K392" s="18"/>
      <c r="L392" s="18"/>
      <c r="M392" s="18"/>
      <c r="N392" s="40"/>
      <c r="O392" s="26">
        <v>0</v>
      </c>
      <c r="P392" s="85"/>
      <c r="Q392" s="64"/>
      <c r="R392" s="64"/>
      <c r="U392" s="106">
        <f>SUM(P382+P385+P388+P391+P394)</f>
        <v>902.92923456191306</v>
      </c>
    </row>
    <row r="393" spans="1:21" ht="13.5" customHeight="1">
      <c r="A393" s="92"/>
      <c r="B393" s="93"/>
      <c r="C393" s="80"/>
      <c r="D393" s="82"/>
      <c r="E393" s="67"/>
      <c r="F393" s="68"/>
      <c r="G393" s="92"/>
      <c r="H393" s="64"/>
      <c r="I393" s="92"/>
      <c r="J393" s="64"/>
      <c r="K393" s="18"/>
      <c r="L393" s="18"/>
      <c r="M393" s="18"/>
      <c r="N393" s="40"/>
      <c r="O393" s="26">
        <v>0</v>
      </c>
      <c r="P393" s="85"/>
      <c r="Q393" s="64"/>
      <c r="R393" s="64"/>
    </row>
    <row r="394" spans="1:21" ht="13.5" customHeight="1">
      <c r="A394" s="121">
        <v>5</v>
      </c>
      <c r="B394" s="89" t="s">
        <v>44</v>
      </c>
      <c r="C394" s="76" t="s">
        <v>73</v>
      </c>
      <c r="D394" s="66" t="s">
        <v>46</v>
      </c>
      <c r="E394" s="78">
        <v>180</v>
      </c>
      <c r="F394" s="68">
        <f>H394+J394+R394</f>
        <v>4.2459020395999998</v>
      </c>
      <c r="G394" s="91">
        <v>0.4</v>
      </c>
      <c r="H394" s="69">
        <f>G394*2.1411</f>
        <v>0.85643999999999998</v>
      </c>
      <c r="I394" s="88">
        <v>4.5429999999999998E-2</v>
      </c>
      <c r="J394" s="69">
        <f>I394*2.85548</f>
        <v>0.12972445639999999</v>
      </c>
      <c r="K394" s="19" t="s">
        <v>47</v>
      </c>
      <c r="L394" s="20" t="s">
        <v>42</v>
      </c>
      <c r="M394" s="15">
        <v>0.11899999999999999</v>
      </c>
      <c r="N394" s="48">
        <v>24</v>
      </c>
      <c r="O394" s="21">
        <f>M394*N394</f>
        <v>2.8559999999999999</v>
      </c>
      <c r="P394" s="85">
        <f>E394*F394</f>
        <v>764.26236712799994</v>
      </c>
      <c r="Q394" s="64">
        <f>O394</f>
        <v>2.8559999999999999</v>
      </c>
      <c r="R394" s="64">
        <f>Q394*1.02*1.05*1.0657</f>
        <v>3.2597375832000002</v>
      </c>
    </row>
    <row r="395" spans="1:21" ht="13.5" customHeight="1">
      <c r="A395" s="122"/>
      <c r="B395" s="90"/>
      <c r="C395" s="77"/>
      <c r="D395" s="66"/>
      <c r="E395" s="78"/>
      <c r="F395" s="68"/>
      <c r="G395" s="91"/>
      <c r="H395" s="69"/>
      <c r="I395" s="88"/>
      <c r="J395" s="69"/>
      <c r="K395" s="15" t="s">
        <v>48</v>
      </c>
      <c r="L395" s="15" t="s">
        <v>49</v>
      </c>
      <c r="M395" s="15">
        <v>0.7</v>
      </c>
      <c r="N395" s="41">
        <v>0.157222</v>
      </c>
      <c r="O395" s="16">
        <v>0</v>
      </c>
      <c r="P395" s="85"/>
      <c r="Q395" s="64"/>
      <c r="R395" s="64"/>
    </row>
    <row r="396" spans="1:21" ht="13.5" customHeight="1">
      <c r="A396" s="122"/>
      <c r="B396" s="90"/>
      <c r="C396" s="77"/>
      <c r="D396" s="66"/>
      <c r="E396" s="78"/>
      <c r="F396" s="68"/>
      <c r="G396" s="91"/>
      <c r="H396" s="69"/>
      <c r="I396" s="88"/>
      <c r="J396" s="69"/>
      <c r="K396" s="15"/>
      <c r="L396" s="15"/>
      <c r="M396" s="15"/>
      <c r="N396" s="41"/>
      <c r="O396" s="16">
        <v>0</v>
      </c>
      <c r="P396" s="85"/>
      <c r="Q396" s="64"/>
      <c r="R396" s="64"/>
    </row>
    <row r="397" spans="1:21" ht="13.5" customHeight="1">
      <c r="A397" s="83" t="s">
        <v>78</v>
      </c>
      <c r="B397" s="84"/>
      <c r="C397" s="84"/>
      <c r="D397" s="33"/>
      <c r="E397" s="37"/>
      <c r="F397" s="37"/>
      <c r="G397" s="22"/>
      <c r="H397" s="22"/>
      <c r="I397" s="22"/>
      <c r="J397" s="22"/>
      <c r="K397" s="22"/>
      <c r="L397" s="22"/>
      <c r="M397" s="22"/>
      <c r="N397" s="23"/>
      <c r="O397" s="23"/>
      <c r="P397" s="39"/>
      <c r="Q397" s="22"/>
      <c r="R397" s="24"/>
    </row>
    <row r="398" spans="1:21" ht="13.5" customHeight="1">
      <c r="A398" s="94">
        <v>1</v>
      </c>
      <c r="B398" s="95" t="s">
        <v>32</v>
      </c>
      <c r="C398" s="72" t="s">
        <v>33</v>
      </c>
      <c r="D398" s="73" t="s">
        <v>34</v>
      </c>
      <c r="E398" s="74">
        <f>0.05*E410/100</f>
        <v>5.7000000000000002E-2</v>
      </c>
      <c r="F398" s="75">
        <f>H398+J398</f>
        <v>400.724492</v>
      </c>
      <c r="G398" s="94">
        <v>82.6</v>
      </c>
      <c r="H398" s="69">
        <f>G398*2.1411</f>
        <v>176.85485999999997</v>
      </c>
      <c r="I398" s="94">
        <v>78.400000000000006</v>
      </c>
      <c r="J398" s="69">
        <f>I398*2.85548</f>
        <v>223.86963200000002</v>
      </c>
      <c r="K398" s="15"/>
      <c r="L398" s="15"/>
      <c r="M398" s="15"/>
      <c r="N398" s="41"/>
      <c r="O398" s="16">
        <v>0</v>
      </c>
      <c r="P398" s="71">
        <f>E398*F398</f>
        <v>22.841296044</v>
      </c>
      <c r="Q398" s="69">
        <v>0</v>
      </c>
      <c r="R398" s="69">
        <v>0</v>
      </c>
    </row>
    <row r="399" spans="1:21" ht="13.5" customHeight="1">
      <c r="A399" s="94"/>
      <c r="B399" s="95"/>
      <c r="C399" s="72"/>
      <c r="D399" s="73"/>
      <c r="E399" s="74"/>
      <c r="F399" s="75"/>
      <c r="G399" s="94"/>
      <c r="H399" s="69"/>
      <c r="I399" s="94"/>
      <c r="J399" s="69"/>
      <c r="K399" s="15"/>
      <c r="L399" s="15"/>
      <c r="M399" s="15"/>
      <c r="N399" s="41"/>
      <c r="O399" s="16">
        <v>0</v>
      </c>
      <c r="P399" s="71"/>
      <c r="Q399" s="69"/>
      <c r="R399" s="69"/>
    </row>
    <row r="400" spans="1:21" ht="13.5" customHeight="1">
      <c r="A400" s="94"/>
      <c r="B400" s="95"/>
      <c r="C400" s="72"/>
      <c r="D400" s="73"/>
      <c r="E400" s="74"/>
      <c r="F400" s="75"/>
      <c r="G400" s="94"/>
      <c r="H400" s="69"/>
      <c r="I400" s="94"/>
      <c r="J400" s="69"/>
      <c r="K400" s="15"/>
      <c r="L400" s="15"/>
      <c r="M400" s="15"/>
      <c r="N400" s="41"/>
      <c r="O400" s="16">
        <v>0</v>
      </c>
      <c r="P400" s="71"/>
      <c r="Q400" s="69"/>
      <c r="R400" s="69"/>
    </row>
    <row r="401" spans="1:21" ht="13.5" customHeight="1">
      <c r="A401" s="92">
        <v>2</v>
      </c>
      <c r="B401" s="93" t="s">
        <v>35</v>
      </c>
      <c r="C401" s="70" t="s">
        <v>36</v>
      </c>
      <c r="D401" s="66" t="s">
        <v>37</v>
      </c>
      <c r="E401" s="67">
        <f>E398*100*1.9</f>
        <v>10.83</v>
      </c>
      <c r="F401" s="68">
        <f>H401+J401</f>
        <v>0.42821999999999999</v>
      </c>
      <c r="G401" s="92">
        <v>0.2</v>
      </c>
      <c r="H401" s="69">
        <f>G401*2.1411</f>
        <v>0.42821999999999999</v>
      </c>
      <c r="I401" s="92"/>
      <c r="J401" s="69">
        <f t="shared" ref="J401" si="21">I401*R388/1000</f>
        <v>0</v>
      </c>
      <c r="K401" s="18"/>
      <c r="L401" s="18"/>
      <c r="M401" s="18"/>
      <c r="N401" s="25"/>
      <c r="O401" s="26">
        <v>0</v>
      </c>
      <c r="P401" s="85">
        <f>E401*F401</f>
        <v>4.6376226000000003</v>
      </c>
      <c r="Q401" s="64">
        <v>0</v>
      </c>
      <c r="R401" s="64">
        <v>0</v>
      </c>
    </row>
    <row r="402" spans="1:21" ht="13.5" customHeight="1">
      <c r="A402" s="92"/>
      <c r="B402" s="93"/>
      <c r="C402" s="70"/>
      <c r="D402" s="66"/>
      <c r="E402" s="67"/>
      <c r="F402" s="68"/>
      <c r="G402" s="92"/>
      <c r="H402" s="69"/>
      <c r="I402" s="92"/>
      <c r="J402" s="69"/>
      <c r="K402" s="18"/>
      <c r="L402" s="18"/>
      <c r="M402" s="18"/>
      <c r="N402" s="25"/>
      <c r="O402" s="26">
        <v>0</v>
      </c>
      <c r="P402" s="85"/>
      <c r="Q402" s="64"/>
      <c r="R402" s="64"/>
    </row>
    <row r="403" spans="1:21" ht="13.5" customHeight="1">
      <c r="A403" s="92"/>
      <c r="B403" s="93"/>
      <c r="C403" s="70"/>
      <c r="D403" s="66"/>
      <c r="E403" s="67"/>
      <c r="F403" s="68"/>
      <c r="G403" s="92"/>
      <c r="H403" s="69"/>
      <c r="I403" s="92"/>
      <c r="J403" s="69"/>
      <c r="K403" s="18"/>
      <c r="L403" s="18"/>
      <c r="M403" s="18"/>
      <c r="N403" s="25"/>
      <c r="O403" s="26">
        <v>0</v>
      </c>
      <c r="P403" s="85"/>
      <c r="Q403" s="64"/>
      <c r="R403" s="64"/>
    </row>
    <row r="404" spans="1:21" ht="13.5" customHeight="1">
      <c r="A404" s="94">
        <v>3</v>
      </c>
      <c r="B404" s="93" t="s">
        <v>38</v>
      </c>
      <c r="C404" s="70" t="s">
        <v>39</v>
      </c>
      <c r="D404" s="66" t="s">
        <v>37</v>
      </c>
      <c r="E404" s="67">
        <f>E401</f>
        <v>10.83</v>
      </c>
      <c r="F404" s="68">
        <f>H404+J404</f>
        <v>1.42774</v>
      </c>
      <c r="G404" s="92"/>
      <c r="H404" s="64">
        <v>0</v>
      </c>
      <c r="I404" s="92">
        <v>0.5</v>
      </c>
      <c r="J404" s="64">
        <f>I404*J$10</f>
        <v>1.42774</v>
      </c>
      <c r="K404" s="18"/>
      <c r="L404" s="18"/>
      <c r="M404" s="18"/>
      <c r="N404" s="25"/>
      <c r="O404" s="26">
        <v>0</v>
      </c>
      <c r="P404" s="85">
        <f>E404*F404</f>
        <v>15.462424200000001</v>
      </c>
      <c r="Q404" s="64">
        <v>0</v>
      </c>
      <c r="R404" s="64">
        <v>0</v>
      </c>
    </row>
    <row r="405" spans="1:21" ht="13.5" customHeight="1">
      <c r="A405" s="94"/>
      <c r="B405" s="93"/>
      <c r="C405" s="70"/>
      <c r="D405" s="66"/>
      <c r="E405" s="67"/>
      <c r="F405" s="68"/>
      <c r="G405" s="92"/>
      <c r="H405" s="64"/>
      <c r="I405" s="92"/>
      <c r="J405" s="64"/>
      <c r="K405" s="18"/>
      <c r="L405" s="18"/>
      <c r="M405" s="18"/>
      <c r="N405" s="25"/>
      <c r="O405" s="26">
        <v>0</v>
      </c>
      <c r="P405" s="85"/>
      <c r="Q405" s="64"/>
      <c r="R405" s="64"/>
    </row>
    <row r="406" spans="1:21" ht="13.5" customHeight="1">
      <c r="A406" s="94"/>
      <c r="B406" s="93"/>
      <c r="C406" s="70"/>
      <c r="D406" s="66"/>
      <c r="E406" s="67"/>
      <c r="F406" s="68"/>
      <c r="G406" s="92"/>
      <c r="H406" s="64"/>
      <c r="I406" s="92"/>
      <c r="J406" s="64"/>
      <c r="K406" s="18"/>
      <c r="L406" s="18"/>
      <c r="M406" s="18"/>
      <c r="N406" s="25"/>
      <c r="O406" s="26">
        <v>0</v>
      </c>
      <c r="P406" s="85"/>
      <c r="Q406" s="64"/>
      <c r="R406" s="64"/>
      <c r="U406" s="106">
        <f>SUM(P398+P401+P404+P407+P410)</f>
        <v>571.85518188921162</v>
      </c>
    </row>
    <row r="407" spans="1:21" ht="13.5" customHeight="1">
      <c r="A407" s="92">
        <v>4</v>
      </c>
      <c r="B407" s="93" t="s">
        <v>40</v>
      </c>
      <c r="C407" s="79" t="s">
        <v>41</v>
      </c>
      <c r="D407" s="81" t="s">
        <v>42</v>
      </c>
      <c r="E407" s="67">
        <f>E410*0.00206</f>
        <v>0.23484000000000002</v>
      </c>
      <c r="F407" s="68">
        <f>H407+J407+R407</f>
        <v>191.11312608930203</v>
      </c>
      <c r="G407" s="92"/>
      <c r="H407" s="64">
        <v>0</v>
      </c>
      <c r="I407" s="92">
        <v>2.2000000000000002</v>
      </c>
      <c r="J407" s="64">
        <f>I407*J$10</f>
        <v>6.2820560000000008</v>
      </c>
      <c r="K407" s="18" t="s">
        <v>43</v>
      </c>
      <c r="L407" s="18" t="s">
        <v>42</v>
      </c>
      <c r="M407" s="18">
        <v>1.03</v>
      </c>
      <c r="N407" s="40">
        <v>157.22200000000001</v>
      </c>
      <c r="O407" s="26">
        <f>M407*N407</f>
        <v>161.93866</v>
      </c>
      <c r="P407" s="85">
        <f>E407*F407</f>
        <v>44.881006530811689</v>
      </c>
      <c r="Q407" s="64">
        <f>O407</f>
        <v>161.93866</v>
      </c>
      <c r="R407" s="64">
        <f>Q407*1.02*1.05*1.0657</f>
        <v>184.83107008930202</v>
      </c>
    </row>
    <row r="408" spans="1:21" ht="13.5" customHeight="1">
      <c r="A408" s="92"/>
      <c r="B408" s="93"/>
      <c r="C408" s="80"/>
      <c r="D408" s="82"/>
      <c r="E408" s="67"/>
      <c r="F408" s="68"/>
      <c r="G408" s="92"/>
      <c r="H408" s="64"/>
      <c r="I408" s="92"/>
      <c r="J408" s="64"/>
      <c r="K408" s="18"/>
      <c r="L408" s="18"/>
      <c r="M408" s="18"/>
      <c r="N408" s="40"/>
      <c r="O408" s="26">
        <v>0</v>
      </c>
      <c r="P408" s="85"/>
      <c r="Q408" s="64"/>
      <c r="R408" s="64"/>
    </row>
    <row r="409" spans="1:21" ht="13.5" customHeight="1">
      <c r="A409" s="92"/>
      <c r="B409" s="93"/>
      <c r="C409" s="80"/>
      <c r="D409" s="82"/>
      <c r="E409" s="67"/>
      <c r="F409" s="68"/>
      <c r="G409" s="92"/>
      <c r="H409" s="64"/>
      <c r="I409" s="92"/>
      <c r="J409" s="64"/>
      <c r="K409" s="18"/>
      <c r="L409" s="18"/>
      <c r="M409" s="18"/>
      <c r="N409" s="40"/>
      <c r="O409" s="26">
        <v>0</v>
      </c>
      <c r="P409" s="85"/>
      <c r="Q409" s="64"/>
      <c r="R409" s="64"/>
    </row>
    <row r="410" spans="1:21" ht="13.5" customHeight="1">
      <c r="A410" s="121">
        <v>5</v>
      </c>
      <c r="B410" s="89" t="s">
        <v>44</v>
      </c>
      <c r="C410" s="76" t="s">
        <v>73</v>
      </c>
      <c r="D410" s="66" t="s">
        <v>46</v>
      </c>
      <c r="E410" s="78">
        <v>114</v>
      </c>
      <c r="F410" s="68">
        <f>H410+J410+R410</f>
        <v>4.2459020395999998</v>
      </c>
      <c r="G410" s="91">
        <v>0.4</v>
      </c>
      <c r="H410" s="69">
        <f>G410*2.1411</f>
        <v>0.85643999999999998</v>
      </c>
      <c r="I410" s="88">
        <v>4.5429999999999998E-2</v>
      </c>
      <c r="J410" s="69">
        <f>I410*2.85548</f>
        <v>0.12972445639999999</v>
      </c>
      <c r="K410" s="19" t="s">
        <v>47</v>
      </c>
      <c r="L410" s="20" t="s">
        <v>42</v>
      </c>
      <c r="M410" s="15">
        <v>0.11899999999999999</v>
      </c>
      <c r="N410" s="48">
        <v>24</v>
      </c>
      <c r="O410" s="21">
        <f>M410*N410</f>
        <v>2.8559999999999999</v>
      </c>
      <c r="P410" s="85">
        <f>E410*F410</f>
        <v>484.03283251439996</v>
      </c>
      <c r="Q410" s="64">
        <f>O410</f>
        <v>2.8559999999999999</v>
      </c>
      <c r="R410" s="64">
        <f>Q410*1.02*1.05*1.0657</f>
        <v>3.2597375832000002</v>
      </c>
    </row>
    <row r="411" spans="1:21" ht="13.5" customHeight="1">
      <c r="A411" s="122"/>
      <c r="B411" s="90"/>
      <c r="C411" s="77"/>
      <c r="D411" s="66"/>
      <c r="E411" s="78"/>
      <c r="F411" s="68"/>
      <c r="G411" s="91"/>
      <c r="H411" s="69"/>
      <c r="I411" s="88"/>
      <c r="J411" s="69"/>
      <c r="K411" s="15" t="s">
        <v>48</v>
      </c>
      <c r="L411" s="15" t="s">
        <v>49</v>
      </c>
      <c r="M411" s="15">
        <v>0.7</v>
      </c>
      <c r="N411" s="41">
        <v>0.157222</v>
      </c>
      <c r="O411" s="16">
        <v>0</v>
      </c>
      <c r="P411" s="85"/>
      <c r="Q411" s="64"/>
      <c r="R411" s="64"/>
    </row>
    <row r="412" spans="1:21" ht="13.5" customHeight="1">
      <c r="A412" s="122"/>
      <c r="B412" s="90"/>
      <c r="C412" s="77"/>
      <c r="D412" s="66"/>
      <c r="E412" s="78"/>
      <c r="F412" s="68"/>
      <c r="G412" s="91"/>
      <c r="H412" s="69"/>
      <c r="I412" s="88"/>
      <c r="J412" s="69"/>
      <c r="K412" s="15"/>
      <c r="L412" s="15"/>
      <c r="M412" s="15"/>
      <c r="N412" s="41"/>
      <c r="O412" s="16">
        <v>0</v>
      </c>
      <c r="P412" s="85"/>
      <c r="Q412" s="64"/>
      <c r="R412" s="64"/>
    </row>
    <row r="413" spans="1:21" ht="13.5" customHeight="1">
      <c r="A413" s="83" t="s">
        <v>79</v>
      </c>
      <c r="B413" s="84"/>
      <c r="C413" s="84"/>
      <c r="D413" s="33"/>
      <c r="E413" s="37"/>
      <c r="F413" s="37"/>
      <c r="G413" s="22"/>
      <c r="H413" s="22"/>
      <c r="I413" s="22"/>
      <c r="J413" s="22"/>
      <c r="K413" s="22"/>
      <c r="L413" s="22"/>
      <c r="M413" s="22"/>
      <c r="N413" s="23"/>
      <c r="O413" s="23"/>
      <c r="P413" s="39"/>
      <c r="Q413" s="22"/>
      <c r="R413" s="24"/>
    </row>
    <row r="414" spans="1:21" ht="13.5" customHeight="1">
      <c r="A414" s="94">
        <v>1</v>
      </c>
      <c r="B414" s="95" t="s">
        <v>32</v>
      </c>
      <c r="C414" s="72" t="s">
        <v>33</v>
      </c>
      <c r="D414" s="73" t="s">
        <v>34</v>
      </c>
      <c r="E414" s="74">
        <f>0.05*E426/100</f>
        <v>7.6499999999999999E-2</v>
      </c>
      <c r="F414" s="75">
        <f>H414+J414</f>
        <v>400.724492</v>
      </c>
      <c r="G414" s="94">
        <v>82.6</v>
      </c>
      <c r="H414" s="69">
        <f>G414*2.1411</f>
        <v>176.85485999999997</v>
      </c>
      <c r="I414" s="94">
        <v>78.400000000000006</v>
      </c>
      <c r="J414" s="69">
        <f>I414*2.85548</f>
        <v>223.86963200000002</v>
      </c>
      <c r="K414" s="15"/>
      <c r="L414" s="15"/>
      <c r="M414" s="15"/>
      <c r="N414" s="41"/>
      <c r="O414" s="16">
        <v>0</v>
      </c>
      <c r="P414" s="71">
        <f>E414*F414</f>
        <v>30.655423637999998</v>
      </c>
      <c r="Q414" s="69">
        <v>0</v>
      </c>
      <c r="R414" s="69">
        <v>0</v>
      </c>
    </row>
    <row r="415" spans="1:21" ht="13.5" customHeight="1">
      <c r="A415" s="94"/>
      <c r="B415" s="95"/>
      <c r="C415" s="72"/>
      <c r="D415" s="73"/>
      <c r="E415" s="74"/>
      <c r="F415" s="75"/>
      <c r="G415" s="94"/>
      <c r="H415" s="69"/>
      <c r="I415" s="94"/>
      <c r="J415" s="69"/>
      <c r="K415" s="15"/>
      <c r="L415" s="15"/>
      <c r="M415" s="15"/>
      <c r="N415" s="41"/>
      <c r="O415" s="16">
        <v>0</v>
      </c>
      <c r="P415" s="71"/>
      <c r="Q415" s="69"/>
      <c r="R415" s="69"/>
    </row>
    <row r="416" spans="1:21" ht="13.5" customHeight="1">
      <c r="A416" s="94"/>
      <c r="B416" s="95"/>
      <c r="C416" s="72"/>
      <c r="D416" s="73"/>
      <c r="E416" s="74"/>
      <c r="F416" s="75"/>
      <c r="G416" s="94"/>
      <c r="H416" s="69"/>
      <c r="I416" s="94"/>
      <c r="J416" s="69"/>
      <c r="K416" s="15"/>
      <c r="L416" s="15"/>
      <c r="M416" s="15"/>
      <c r="N416" s="41"/>
      <c r="O416" s="16">
        <v>0</v>
      </c>
      <c r="P416" s="71"/>
      <c r="Q416" s="69"/>
      <c r="R416" s="69"/>
    </row>
    <row r="417" spans="1:21" ht="13.5" customHeight="1">
      <c r="A417" s="92">
        <v>2</v>
      </c>
      <c r="B417" s="93" t="s">
        <v>35</v>
      </c>
      <c r="C417" s="70" t="s">
        <v>36</v>
      </c>
      <c r="D417" s="66" t="s">
        <v>37</v>
      </c>
      <c r="E417" s="67">
        <f>E414*100*1.9</f>
        <v>14.534999999999998</v>
      </c>
      <c r="F417" s="68">
        <f>H417+J417</f>
        <v>0.42821999999999999</v>
      </c>
      <c r="G417" s="92">
        <v>0.2</v>
      </c>
      <c r="H417" s="69">
        <f>G417*2.1411</f>
        <v>0.42821999999999999</v>
      </c>
      <c r="I417" s="92"/>
      <c r="J417" s="69">
        <f t="shared" ref="J417" si="22">I417*R404/1000</f>
        <v>0</v>
      </c>
      <c r="K417" s="18"/>
      <c r="L417" s="18"/>
      <c r="M417" s="18"/>
      <c r="N417" s="25"/>
      <c r="O417" s="26">
        <v>0</v>
      </c>
      <c r="P417" s="85">
        <f>E417*F417</f>
        <v>6.2241776999999994</v>
      </c>
      <c r="Q417" s="64">
        <v>0</v>
      </c>
      <c r="R417" s="64">
        <v>0</v>
      </c>
    </row>
    <row r="418" spans="1:21" ht="13.5" customHeight="1">
      <c r="A418" s="92"/>
      <c r="B418" s="93"/>
      <c r="C418" s="70"/>
      <c r="D418" s="66"/>
      <c r="E418" s="67"/>
      <c r="F418" s="68"/>
      <c r="G418" s="92"/>
      <c r="H418" s="69"/>
      <c r="I418" s="92"/>
      <c r="J418" s="69"/>
      <c r="K418" s="18"/>
      <c r="L418" s="18"/>
      <c r="M418" s="18"/>
      <c r="N418" s="25"/>
      <c r="O418" s="26">
        <v>0</v>
      </c>
      <c r="P418" s="85"/>
      <c r="Q418" s="64"/>
      <c r="R418" s="64"/>
    </row>
    <row r="419" spans="1:21" ht="13.5" customHeight="1">
      <c r="A419" s="92"/>
      <c r="B419" s="93"/>
      <c r="C419" s="70"/>
      <c r="D419" s="66"/>
      <c r="E419" s="67"/>
      <c r="F419" s="68"/>
      <c r="G419" s="92"/>
      <c r="H419" s="69"/>
      <c r="I419" s="92"/>
      <c r="J419" s="69"/>
      <c r="K419" s="18"/>
      <c r="L419" s="18"/>
      <c r="M419" s="18"/>
      <c r="N419" s="25"/>
      <c r="O419" s="26">
        <v>0</v>
      </c>
      <c r="P419" s="85"/>
      <c r="Q419" s="64"/>
      <c r="R419" s="64"/>
    </row>
    <row r="420" spans="1:21" ht="13.5" customHeight="1">
      <c r="A420" s="94">
        <v>3</v>
      </c>
      <c r="B420" s="93" t="s">
        <v>38</v>
      </c>
      <c r="C420" s="70" t="s">
        <v>39</v>
      </c>
      <c r="D420" s="66" t="s">
        <v>37</v>
      </c>
      <c r="E420" s="67">
        <f>E417</f>
        <v>14.534999999999998</v>
      </c>
      <c r="F420" s="68">
        <f>H420+J420</f>
        <v>1.42774</v>
      </c>
      <c r="G420" s="92"/>
      <c r="H420" s="64">
        <v>0</v>
      </c>
      <c r="I420" s="92">
        <v>0.5</v>
      </c>
      <c r="J420" s="64">
        <f>I420*J$10</f>
        <v>1.42774</v>
      </c>
      <c r="K420" s="18"/>
      <c r="L420" s="18"/>
      <c r="M420" s="18"/>
      <c r="N420" s="25"/>
      <c r="O420" s="26">
        <v>0</v>
      </c>
      <c r="P420" s="85">
        <f>E420*F420</f>
        <v>20.752200899999998</v>
      </c>
      <c r="Q420" s="64">
        <v>0</v>
      </c>
      <c r="R420" s="64">
        <v>0</v>
      </c>
    </row>
    <row r="421" spans="1:21" ht="13.5" customHeight="1">
      <c r="A421" s="94"/>
      <c r="B421" s="93"/>
      <c r="C421" s="70"/>
      <c r="D421" s="66"/>
      <c r="E421" s="67"/>
      <c r="F421" s="68"/>
      <c r="G421" s="92"/>
      <c r="H421" s="64"/>
      <c r="I421" s="92"/>
      <c r="J421" s="64"/>
      <c r="K421" s="18"/>
      <c r="L421" s="18"/>
      <c r="M421" s="18"/>
      <c r="N421" s="25"/>
      <c r="O421" s="26">
        <v>0</v>
      </c>
      <c r="P421" s="85"/>
      <c r="Q421" s="64"/>
      <c r="R421" s="64"/>
    </row>
    <row r="422" spans="1:21" ht="13.5" customHeight="1">
      <c r="A422" s="94"/>
      <c r="B422" s="93"/>
      <c r="C422" s="70"/>
      <c r="D422" s="66"/>
      <c r="E422" s="67"/>
      <c r="F422" s="68"/>
      <c r="G422" s="92"/>
      <c r="H422" s="64"/>
      <c r="I422" s="92"/>
      <c r="J422" s="64"/>
      <c r="K422" s="18"/>
      <c r="L422" s="18"/>
      <c r="M422" s="18"/>
      <c r="N422" s="25"/>
      <c r="O422" s="26">
        <v>0</v>
      </c>
      <c r="P422" s="85"/>
      <c r="Q422" s="64"/>
      <c r="R422" s="64"/>
    </row>
    <row r="423" spans="1:21" ht="13.5" customHeight="1">
      <c r="A423" s="92">
        <v>4</v>
      </c>
      <c r="B423" s="93" t="s">
        <v>40</v>
      </c>
      <c r="C423" s="79" t="s">
        <v>41</v>
      </c>
      <c r="D423" s="81" t="s">
        <v>42</v>
      </c>
      <c r="E423" s="67">
        <f>E426*0.00206</f>
        <v>0.31518000000000002</v>
      </c>
      <c r="F423" s="68">
        <f>H423+J423+R423</f>
        <v>191.11312608930203</v>
      </c>
      <c r="G423" s="92"/>
      <c r="H423" s="64">
        <v>0</v>
      </c>
      <c r="I423" s="92">
        <v>2.2000000000000002</v>
      </c>
      <c r="J423" s="64">
        <f>I423*J$10</f>
        <v>6.2820560000000008</v>
      </c>
      <c r="K423" s="18" t="s">
        <v>43</v>
      </c>
      <c r="L423" s="18" t="s">
        <v>42</v>
      </c>
      <c r="M423" s="18">
        <v>1.03</v>
      </c>
      <c r="N423" s="40">
        <v>157.22200000000001</v>
      </c>
      <c r="O423" s="26">
        <f>M423*N423</f>
        <v>161.93866</v>
      </c>
      <c r="P423" s="85">
        <f>E423*F423</f>
        <v>60.235035080826215</v>
      </c>
      <c r="Q423" s="64">
        <f>O423</f>
        <v>161.93866</v>
      </c>
      <c r="R423" s="64">
        <f>Q423*1.02*1.05*1.0657</f>
        <v>184.83107008930202</v>
      </c>
      <c r="U423" s="106">
        <f>SUM(P414+P417+P420+P423+P426)</f>
        <v>767.48984937762623</v>
      </c>
    </row>
    <row r="424" spans="1:21" ht="13.5" customHeight="1">
      <c r="A424" s="92"/>
      <c r="B424" s="93"/>
      <c r="C424" s="80"/>
      <c r="D424" s="82"/>
      <c r="E424" s="67"/>
      <c r="F424" s="68"/>
      <c r="G424" s="92"/>
      <c r="H424" s="64"/>
      <c r="I424" s="92"/>
      <c r="J424" s="64"/>
      <c r="K424" s="18"/>
      <c r="L424" s="18"/>
      <c r="M424" s="18"/>
      <c r="N424" s="40"/>
      <c r="O424" s="26">
        <v>0</v>
      </c>
      <c r="P424" s="85"/>
      <c r="Q424" s="64"/>
      <c r="R424" s="64"/>
    </row>
    <row r="425" spans="1:21" ht="13.5" customHeight="1">
      <c r="A425" s="92"/>
      <c r="B425" s="93"/>
      <c r="C425" s="80"/>
      <c r="D425" s="82"/>
      <c r="E425" s="67"/>
      <c r="F425" s="68"/>
      <c r="G425" s="92"/>
      <c r="H425" s="64"/>
      <c r="I425" s="92"/>
      <c r="J425" s="64"/>
      <c r="K425" s="18"/>
      <c r="L425" s="18"/>
      <c r="M425" s="18"/>
      <c r="N425" s="40"/>
      <c r="O425" s="26">
        <v>0</v>
      </c>
      <c r="P425" s="85"/>
      <c r="Q425" s="64"/>
      <c r="R425" s="64"/>
    </row>
    <row r="426" spans="1:21" ht="13.5" customHeight="1">
      <c r="A426" s="121">
        <v>5</v>
      </c>
      <c r="B426" s="89" t="s">
        <v>44</v>
      </c>
      <c r="C426" s="76" t="s">
        <v>73</v>
      </c>
      <c r="D426" s="66" t="s">
        <v>46</v>
      </c>
      <c r="E426" s="78">
        <v>153</v>
      </c>
      <c r="F426" s="68">
        <f>H426+J426+R426</f>
        <v>4.2459020395999998</v>
      </c>
      <c r="G426" s="91">
        <v>0.4</v>
      </c>
      <c r="H426" s="69">
        <f>G426*2.1411</f>
        <v>0.85643999999999998</v>
      </c>
      <c r="I426" s="88">
        <v>4.5429999999999998E-2</v>
      </c>
      <c r="J426" s="69">
        <f>I426*2.85548</f>
        <v>0.12972445639999999</v>
      </c>
      <c r="K426" s="19" t="s">
        <v>47</v>
      </c>
      <c r="L426" s="20" t="s">
        <v>42</v>
      </c>
      <c r="M426" s="15">
        <v>0.11899999999999999</v>
      </c>
      <c r="N426" s="48">
        <v>24</v>
      </c>
      <c r="O426" s="21">
        <f>M426*N426</f>
        <v>2.8559999999999999</v>
      </c>
      <c r="P426" s="85">
        <f>E426*F426</f>
        <v>649.62301205879999</v>
      </c>
      <c r="Q426" s="64">
        <f>O426</f>
        <v>2.8559999999999999</v>
      </c>
      <c r="R426" s="64">
        <f>Q426*1.02*1.05*1.0657</f>
        <v>3.2597375832000002</v>
      </c>
    </row>
    <row r="427" spans="1:21" ht="13.5" customHeight="1">
      <c r="A427" s="122"/>
      <c r="B427" s="90"/>
      <c r="C427" s="77"/>
      <c r="D427" s="66"/>
      <c r="E427" s="78"/>
      <c r="F427" s="68"/>
      <c r="G427" s="91"/>
      <c r="H427" s="69"/>
      <c r="I427" s="88"/>
      <c r="J427" s="69"/>
      <c r="K427" s="15" t="s">
        <v>48</v>
      </c>
      <c r="L427" s="15" t="s">
        <v>49</v>
      </c>
      <c r="M427" s="15">
        <v>0.7</v>
      </c>
      <c r="N427" s="41">
        <v>0.157222</v>
      </c>
      <c r="O427" s="16">
        <v>0</v>
      </c>
      <c r="P427" s="85"/>
      <c r="Q427" s="64"/>
      <c r="R427" s="64"/>
    </row>
    <row r="428" spans="1:21" ht="13.5" customHeight="1">
      <c r="A428" s="122"/>
      <c r="B428" s="90"/>
      <c r="C428" s="77"/>
      <c r="D428" s="66"/>
      <c r="E428" s="78"/>
      <c r="F428" s="68"/>
      <c r="G428" s="91"/>
      <c r="H428" s="69"/>
      <c r="I428" s="88"/>
      <c r="J428" s="69"/>
      <c r="K428" s="15"/>
      <c r="L428" s="15"/>
      <c r="M428" s="15"/>
      <c r="N428" s="41"/>
      <c r="O428" s="16">
        <v>0</v>
      </c>
      <c r="P428" s="85"/>
      <c r="Q428" s="64"/>
      <c r="R428" s="64"/>
    </row>
    <row r="429" spans="1:21" ht="13.5" customHeight="1">
      <c r="A429" s="83" t="s">
        <v>80</v>
      </c>
      <c r="B429" s="84"/>
      <c r="C429" s="84"/>
      <c r="D429" s="33"/>
      <c r="E429" s="37"/>
      <c r="F429" s="37"/>
      <c r="G429" s="22"/>
      <c r="H429" s="22"/>
      <c r="I429" s="22"/>
      <c r="J429" s="22"/>
      <c r="K429" s="22"/>
      <c r="L429" s="22"/>
      <c r="M429" s="22"/>
      <c r="N429" s="23"/>
      <c r="O429" s="23"/>
      <c r="P429" s="39"/>
      <c r="Q429" s="22"/>
      <c r="R429" s="24"/>
    </row>
    <row r="430" spans="1:21" ht="13.5" customHeight="1">
      <c r="A430" s="94">
        <v>1</v>
      </c>
      <c r="B430" s="95" t="s">
        <v>32</v>
      </c>
      <c r="C430" s="72" t="s">
        <v>33</v>
      </c>
      <c r="D430" s="73" t="s">
        <v>34</v>
      </c>
      <c r="E430" s="74">
        <f>0.05*E442/100</f>
        <v>2.5000000000000001E-2</v>
      </c>
      <c r="F430" s="75">
        <f>H430+J430</f>
        <v>400.724492</v>
      </c>
      <c r="G430" s="94">
        <v>82.6</v>
      </c>
      <c r="H430" s="69">
        <f>G430*2.1411</f>
        <v>176.85485999999997</v>
      </c>
      <c r="I430" s="94">
        <v>78.400000000000006</v>
      </c>
      <c r="J430" s="69">
        <f>I430*2.85548</f>
        <v>223.86963200000002</v>
      </c>
      <c r="K430" s="15"/>
      <c r="L430" s="15"/>
      <c r="M430" s="15"/>
      <c r="N430" s="41"/>
      <c r="O430" s="16">
        <v>0</v>
      </c>
      <c r="P430" s="71">
        <f>E430*F430</f>
        <v>10.0181123</v>
      </c>
      <c r="Q430" s="69">
        <v>0</v>
      </c>
      <c r="R430" s="69">
        <v>0</v>
      </c>
    </row>
    <row r="431" spans="1:21" ht="13.5" customHeight="1">
      <c r="A431" s="94"/>
      <c r="B431" s="95"/>
      <c r="C431" s="72"/>
      <c r="D431" s="73"/>
      <c r="E431" s="74"/>
      <c r="F431" s="75"/>
      <c r="G431" s="94"/>
      <c r="H431" s="69"/>
      <c r="I431" s="94"/>
      <c r="J431" s="69"/>
      <c r="K431" s="15"/>
      <c r="L431" s="15"/>
      <c r="M431" s="15"/>
      <c r="N431" s="41"/>
      <c r="O431" s="16">
        <v>0</v>
      </c>
      <c r="P431" s="71"/>
      <c r="Q431" s="69"/>
      <c r="R431" s="69"/>
    </row>
    <row r="432" spans="1:21" ht="13.5" customHeight="1">
      <c r="A432" s="94"/>
      <c r="B432" s="95"/>
      <c r="C432" s="72"/>
      <c r="D432" s="73"/>
      <c r="E432" s="74"/>
      <c r="F432" s="75"/>
      <c r="G432" s="94"/>
      <c r="H432" s="69"/>
      <c r="I432" s="94"/>
      <c r="J432" s="69"/>
      <c r="K432" s="15"/>
      <c r="L432" s="15"/>
      <c r="M432" s="15"/>
      <c r="N432" s="41"/>
      <c r="O432" s="16">
        <v>0</v>
      </c>
      <c r="P432" s="71"/>
      <c r="Q432" s="69"/>
      <c r="R432" s="69"/>
    </row>
    <row r="433" spans="1:21" ht="13.5" customHeight="1">
      <c r="A433" s="92">
        <v>2</v>
      </c>
      <c r="B433" s="93" t="s">
        <v>35</v>
      </c>
      <c r="C433" s="70" t="s">
        <v>36</v>
      </c>
      <c r="D433" s="66" t="s">
        <v>37</v>
      </c>
      <c r="E433" s="67">
        <f>E430*100*1.9</f>
        <v>4.75</v>
      </c>
      <c r="F433" s="68">
        <f>H433+J433</f>
        <v>0.42821999999999999</v>
      </c>
      <c r="G433" s="92">
        <v>0.2</v>
      </c>
      <c r="H433" s="69">
        <f>G433*2.1411</f>
        <v>0.42821999999999999</v>
      </c>
      <c r="I433" s="92"/>
      <c r="J433" s="69">
        <f t="shared" ref="J433" si="23">I433*R420/1000</f>
        <v>0</v>
      </c>
      <c r="K433" s="18"/>
      <c r="L433" s="18"/>
      <c r="M433" s="18"/>
      <c r="N433" s="25"/>
      <c r="O433" s="26">
        <v>0</v>
      </c>
      <c r="P433" s="85">
        <f>E433*F433</f>
        <v>2.0340449999999999</v>
      </c>
      <c r="Q433" s="64">
        <v>0</v>
      </c>
      <c r="R433" s="64">
        <v>0</v>
      </c>
    </row>
    <row r="434" spans="1:21" ht="13.5" customHeight="1">
      <c r="A434" s="92"/>
      <c r="B434" s="93"/>
      <c r="C434" s="70"/>
      <c r="D434" s="66"/>
      <c r="E434" s="67"/>
      <c r="F434" s="68"/>
      <c r="G434" s="92"/>
      <c r="H434" s="69"/>
      <c r="I434" s="92"/>
      <c r="J434" s="69"/>
      <c r="K434" s="18"/>
      <c r="L434" s="18"/>
      <c r="M434" s="18"/>
      <c r="N434" s="25"/>
      <c r="O434" s="26">
        <v>0</v>
      </c>
      <c r="P434" s="85"/>
      <c r="Q434" s="64"/>
      <c r="R434" s="64"/>
    </row>
    <row r="435" spans="1:21" ht="13.5" customHeight="1">
      <c r="A435" s="92"/>
      <c r="B435" s="93"/>
      <c r="C435" s="70"/>
      <c r="D435" s="66"/>
      <c r="E435" s="67"/>
      <c r="F435" s="68"/>
      <c r="G435" s="92"/>
      <c r="H435" s="69"/>
      <c r="I435" s="92"/>
      <c r="J435" s="69"/>
      <c r="K435" s="18"/>
      <c r="L435" s="18"/>
      <c r="M435" s="18"/>
      <c r="N435" s="25"/>
      <c r="O435" s="26">
        <v>0</v>
      </c>
      <c r="P435" s="85"/>
      <c r="Q435" s="64"/>
      <c r="R435" s="64"/>
    </row>
    <row r="436" spans="1:21" ht="13.5" customHeight="1">
      <c r="A436" s="94">
        <v>3</v>
      </c>
      <c r="B436" s="93" t="s">
        <v>38</v>
      </c>
      <c r="C436" s="70" t="s">
        <v>39</v>
      </c>
      <c r="D436" s="66" t="s">
        <v>37</v>
      </c>
      <c r="E436" s="67">
        <f>E433</f>
        <v>4.75</v>
      </c>
      <c r="F436" s="68">
        <f>H436+J436</f>
        <v>1.42774</v>
      </c>
      <c r="G436" s="92"/>
      <c r="H436" s="64">
        <v>0</v>
      </c>
      <c r="I436" s="92">
        <v>0.5</v>
      </c>
      <c r="J436" s="64">
        <f>I436*J$10</f>
        <v>1.42774</v>
      </c>
      <c r="K436" s="18"/>
      <c r="L436" s="18"/>
      <c r="M436" s="18"/>
      <c r="N436" s="25"/>
      <c r="O436" s="26">
        <v>0</v>
      </c>
      <c r="P436" s="85">
        <f>E436*F436</f>
        <v>6.781765</v>
      </c>
      <c r="Q436" s="64">
        <v>0</v>
      </c>
      <c r="R436" s="64">
        <v>0</v>
      </c>
    </row>
    <row r="437" spans="1:21" ht="13.5" customHeight="1">
      <c r="A437" s="94"/>
      <c r="B437" s="93"/>
      <c r="C437" s="70"/>
      <c r="D437" s="66"/>
      <c r="E437" s="67"/>
      <c r="F437" s="68"/>
      <c r="G437" s="92"/>
      <c r="H437" s="64"/>
      <c r="I437" s="92"/>
      <c r="J437" s="64"/>
      <c r="K437" s="18"/>
      <c r="L437" s="18"/>
      <c r="M437" s="18"/>
      <c r="N437" s="25"/>
      <c r="O437" s="26">
        <v>0</v>
      </c>
      <c r="P437" s="85"/>
      <c r="Q437" s="64"/>
      <c r="R437" s="64"/>
    </row>
    <row r="438" spans="1:21" ht="13.5" customHeight="1">
      <c r="A438" s="94"/>
      <c r="B438" s="93"/>
      <c r="C438" s="70"/>
      <c r="D438" s="66"/>
      <c r="E438" s="67"/>
      <c r="F438" s="68"/>
      <c r="G438" s="92"/>
      <c r="H438" s="64"/>
      <c r="I438" s="92"/>
      <c r="J438" s="64"/>
      <c r="K438" s="18"/>
      <c r="L438" s="18"/>
      <c r="M438" s="18"/>
      <c r="N438" s="25"/>
      <c r="O438" s="26">
        <v>0</v>
      </c>
      <c r="P438" s="85"/>
      <c r="Q438" s="64"/>
      <c r="R438" s="64"/>
    </row>
    <row r="439" spans="1:21" ht="13.5" customHeight="1">
      <c r="A439" s="92">
        <v>4</v>
      </c>
      <c r="B439" s="93" t="s">
        <v>40</v>
      </c>
      <c r="C439" s="79" t="s">
        <v>41</v>
      </c>
      <c r="D439" s="81" t="s">
        <v>42</v>
      </c>
      <c r="E439" s="67">
        <f>E442*0.00206</f>
        <v>0.10300000000000001</v>
      </c>
      <c r="F439" s="68">
        <f>H439+J439+R439</f>
        <v>191.11312608930203</v>
      </c>
      <c r="G439" s="92"/>
      <c r="H439" s="64">
        <v>0</v>
      </c>
      <c r="I439" s="92">
        <v>2.2000000000000002</v>
      </c>
      <c r="J439" s="64">
        <f>I439*J$10</f>
        <v>6.2820560000000008</v>
      </c>
      <c r="K439" s="18" t="s">
        <v>43</v>
      </c>
      <c r="L439" s="18" t="s">
        <v>42</v>
      </c>
      <c r="M439" s="18">
        <v>1.03</v>
      </c>
      <c r="N439" s="40">
        <v>157.22200000000001</v>
      </c>
      <c r="O439" s="26">
        <f>M439*N439</f>
        <v>161.93866</v>
      </c>
      <c r="P439" s="85">
        <f>E439*F439</f>
        <v>19.684651987198109</v>
      </c>
      <c r="Q439" s="64">
        <f>O439</f>
        <v>161.93866</v>
      </c>
      <c r="R439" s="64">
        <f>Q439*1.02*1.05*1.0657</f>
        <v>184.83107008930202</v>
      </c>
    </row>
    <row r="440" spans="1:21" ht="13.5" customHeight="1">
      <c r="A440" s="92"/>
      <c r="B440" s="93"/>
      <c r="C440" s="80"/>
      <c r="D440" s="82"/>
      <c r="E440" s="67"/>
      <c r="F440" s="68"/>
      <c r="G440" s="92"/>
      <c r="H440" s="64"/>
      <c r="I440" s="92"/>
      <c r="J440" s="64"/>
      <c r="K440" s="18"/>
      <c r="L440" s="18"/>
      <c r="M440" s="18"/>
      <c r="N440" s="40"/>
      <c r="O440" s="26">
        <v>0</v>
      </c>
      <c r="P440" s="85"/>
      <c r="Q440" s="64"/>
      <c r="R440" s="64"/>
      <c r="U440" s="106">
        <f>SUM(P430+P433+P436+P439+P442)</f>
        <v>250.8136762671981</v>
      </c>
    </row>
    <row r="441" spans="1:21" ht="13.5" customHeight="1">
      <c r="A441" s="92"/>
      <c r="B441" s="93"/>
      <c r="C441" s="80"/>
      <c r="D441" s="82"/>
      <c r="E441" s="67"/>
      <c r="F441" s="68"/>
      <c r="G441" s="92"/>
      <c r="H441" s="64"/>
      <c r="I441" s="92"/>
      <c r="J441" s="64"/>
      <c r="K441" s="18"/>
      <c r="L441" s="18"/>
      <c r="M441" s="18"/>
      <c r="N441" s="40"/>
      <c r="O441" s="26">
        <v>0</v>
      </c>
      <c r="P441" s="85"/>
      <c r="Q441" s="64"/>
      <c r="R441" s="64"/>
    </row>
    <row r="442" spans="1:21" ht="13.5" customHeight="1">
      <c r="A442" s="121">
        <v>5</v>
      </c>
      <c r="B442" s="89" t="s">
        <v>44</v>
      </c>
      <c r="C442" s="76" t="s">
        <v>73</v>
      </c>
      <c r="D442" s="66" t="s">
        <v>46</v>
      </c>
      <c r="E442" s="78">
        <v>50</v>
      </c>
      <c r="F442" s="68">
        <f>H442+J442+R442</f>
        <v>4.2459020395999998</v>
      </c>
      <c r="G442" s="91">
        <v>0.4</v>
      </c>
      <c r="H442" s="69">
        <f>G442*2.1411</f>
        <v>0.85643999999999998</v>
      </c>
      <c r="I442" s="88">
        <v>4.5429999999999998E-2</v>
      </c>
      <c r="J442" s="69">
        <f>I442*2.85548</f>
        <v>0.12972445639999999</v>
      </c>
      <c r="K442" s="19" t="s">
        <v>47</v>
      </c>
      <c r="L442" s="20" t="s">
        <v>42</v>
      </c>
      <c r="M442" s="15">
        <v>0.11899999999999999</v>
      </c>
      <c r="N442" s="48">
        <v>24</v>
      </c>
      <c r="O442" s="21">
        <f>M442*N442</f>
        <v>2.8559999999999999</v>
      </c>
      <c r="P442" s="85">
        <f>E442*F442</f>
        <v>212.29510198</v>
      </c>
      <c r="Q442" s="64">
        <f>O442</f>
        <v>2.8559999999999999</v>
      </c>
      <c r="R442" s="64">
        <f>Q442*1.02*1.05*1.0657</f>
        <v>3.2597375832000002</v>
      </c>
    </row>
    <row r="443" spans="1:21" ht="13.5" customHeight="1">
      <c r="A443" s="122"/>
      <c r="B443" s="90"/>
      <c r="C443" s="77"/>
      <c r="D443" s="66"/>
      <c r="E443" s="78"/>
      <c r="F443" s="68"/>
      <c r="G443" s="91"/>
      <c r="H443" s="69"/>
      <c r="I443" s="88"/>
      <c r="J443" s="69"/>
      <c r="K443" s="15" t="s">
        <v>48</v>
      </c>
      <c r="L443" s="15" t="s">
        <v>49</v>
      </c>
      <c r="M443" s="15">
        <v>0.7</v>
      </c>
      <c r="N443" s="41">
        <v>0.157222</v>
      </c>
      <c r="O443" s="16">
        <v>0</v>
      </c>
      <c r="P443" s="85"/>
      <c r="Q443" s="64"/>
      <c r="R443" s="64"/>
    </row>
    <row r="444" spans="1:21" ht="13.5" customHeight="1">
      <c r="A444" s="122"/>
      <c r="B444" s="90"/>
      <c r="C444" s="77"/>
      <c r="D444" s="66"/>
      <c r="E444" s="78"/>
      <c r="F444" s="68"/>
      <c r="G444" s="91"/>
      <c r="H444" s="69"/>
      <c r="I444" s="88"/>
      <c r="J444" s="69"/>
      <c r="K444" s="15"/>
      <c r="L444" s="15"/>
      <c r="M444" s="15"/>
      <c r="N444" s="41"/>
      <c r="O444" s="16">
        <v>0</v>
      </c>
      <c r="P444" s="85"/>
      <c r="Q444" s="64"/>
      <c r="R444" s="64"/>
    </row>
    <row r="445" spans="1:21" ht="13.5" customHeight="1">
      <c r="A445" s="83" t="s">
        <v>81</v>
      </c>
      <c r="B445" s="84"/>
      <c r="C445" s="84"/>
      <c r="D445" s="33"/>
      <c r="E445" s="37"/>
      <c r="F445" s="37"/>
      <c r="G445" s="22"/>
      <c r="H445" s="22"/>
      <c r="I445" s="22"/>
      <c r="J445" s="22"/>
      <c r="K445" s="22"/>
      <c r="L445" s="22"/>
      <c r="M445" s="22"/>
      <c r="N445" s="23"/>
      <c r="O445" s="23"/>
      <c r="P445" s="39"/>
      <c r="Q445" s="22"/>
      <c r="R445" s="24"/>
    </row>
    <row r="446" spans="1:21" ht="13.5" customHeight="1">
      <c r="A446" s="94">
        <v>1</v>
      </c>
      <c r="B446" s="95" t="s">
        <v>32</v>
      </c>
      <c r="C446" s="72" t="s">
        <v>33</v>
      </c>
      <c r="D446" s="73" t="s">
        <v>34</v>
      </c>
      <c r="E446" s="74">
        <f>0.05*E458/100</f>
        <v>0.22600000000000001</v>
      </c>
      <c r="F446" s="75">
        <f>H446+J446</f>
        <v>224.42980578900003</v>
      </c>
      <c r="G446" s="94">
        <v>82.6</v>
      </c>
      <c r="H446" s="69">
        <f>G446*P436/1000</f>
        <v>0.56017378899999992</v>
      </c>
      <c r="I446" s="94">
        <v>78.400000000000006</v>
      </c>
      <c r="J446" s="69">
        <f>I446*2.85548</f>
        <v>223.86963200000002</v>
      </c>
      <c r="K446" s="15"/>
      <c r="L446" s="15"/>
      <c r="M446" s="15"/>
      <c r="N446" s="41"/>
      <c r="O446" s="16">
        <v>0</v>
      </c>
      <c r="P446" s="71">
        <f>E446*F446</f>
        <v>50.721136108314006</v>
      </c>
      <c r="Q446" s="69">
        <v>0</v>
      </c>
      <c r="R446" s="69">
        <v>0</v>
      </c>
    </row>
    <row r="447" spans="1:21" ht="13.5" customHeight="1">
      <c r="A447" s="94"/>
      <c r="B447" s="95"/>
      <c r="C447" s="72"/>
      <c r="D447" s="73"/>
      <c r="E447" s="74"/>
      <c r="F447" s="75"/>
      <c r="G447" s="94"/>
      <c r="H447" s="69"/>
      <c r="I447" s="94"/>
      <c r="J447" s="69"/>
      <c r="K447" s="15"/>
      <c r="L447" s="15"/>
      <c r="M447" s="15"/>
      <c r="N447" s="41"/>
      <c r="O447" s="16">
        <v>0</v>
      </c>
      <c r="P447" s="71"/>
      <c r="Q447" s="69"/>
      <c r="R447" s="69"/>
    </row>
    <row r="448" spans="1:21" ht="13.5" customHeight="1">
      <c r="A448" s="94"/>
      <c r="B448" s="95"/>
      <c r="C448" s="72"/>
      <c r="D448" s="73"/>
      <c r="E448" s="74"/>
      <c r="F448" s="75"/>
      <c r="G448" s="94"/>
      <c r="H448" s="69"/>
      <c r="I448" s="94"/>
      <c r="J448" s="69"/>
      <c r="K448" s="15"/>
      <c r="L448" s="15"/>
      <c r="M448" s="15"/>
      <c r="N448" s="41"/>
      <c r="O448" s="16">
        <v>0</v>
      </c>
      <c r="P448" s="71"/>
      <c r="Q448" s="69"/>
      <c r="R448" s="69"/>
    </row>
    <row r="449" spans="1:21" ht="13.5" customHeight="1">
      <c r="A449" s="92">
        <v>2</v>
      </c>
      <c r="B449" s="93" t="s">
        <v>35</v>
      </c>
      <c r="C449" s="70" t="s">
        <v>36</v>
      </c>
      <c r="D449" s="66" t="s">
        <v>37</v>
      </c>
      <c r="E449" s="67">
        <f>E446*100*1.9</f>
        <v>42.94</v>
      </c>
      <c r="F449" s="68">
        <f>H449+J449</f>
        <v>0.42821999999999999</v>
      </c>
      <c r="G449" s="92">
        <v>0.2</v>
      </c>
      <c r="H449" s="69">
        <f>G449*2.1411</f>
        <v>0.42821999999999999</v>
      </c>
      <c r="I449" s="92"/>
      <c r="J449" s="69">
        <f t="shared" ref="J449" si="24">I449*R436/1000</f>
        <v>0</v>
      </c>
      <c r="K449" s="18"/>
      <c r="L449" s="18"/>
      <c r="M449" s="18"/>
      <c r="N449" s="25"/>
      <c r="O449" s="26">
        <v>0</v>
      </c>
      <c r="P449" s="85">
        <f>E449*F449</f>
        <v>18.387766799999998</v>
      </c>
      <c r="Q449" s="64">
        <v>0</v>
      </c>
      <c r="R449" s="64">
        <v>0</v>
      </c>
    </row>
    <row r="450" spans="1:21" ht="13.5" customHeight="1">
      <c r="A450" s="92"/>
      <c r="B450" s="93"/>
      <c r="C450" s="70"/>
      <c r="D450" s="66"/>
      <c r="E450" s="67"/>
      <c r="F450" s="68"/>
      <c r="G450" s="92"/>
      <c r="H450" s="69"/>
      <c r="I450" s="92"/>
      <c r="J450" s="69"/>
      <c r="K450" s="18"/>
      <c r="L450" s="18"/>
      <c r="M450" s="18"/>
      <c r="N450" s="25"/>
      <c r="O450" s="26">
        <v>0</v>
      </c>
      <c r="P450" s="85"/>
      <c r="Q450" s="64"/>
      <c r="R450" s="64"/>
    </row>
    <row r="451" spans="1:21" ht="13.5" customHeight="1">
      <c r="A451" s="92"/>
      <c r="B451" s="93"/>
      <c r="C451" s="70"/>
      <c r="D451" s="66"/>
      <c r="E451" s="67"/>
      <c r="F451" s="68"/>
      <c r="G451" s="92"/>
      <c r="H451" s="69"/>
      <c r="I451" s="92"/>
      <c r="J451" s="69"/>
      <c r="K451" s="18"/>
      <c r="L451" s="18"/>
      <c r="M451" s="18"/>
      <c r="N451" s="25"/>
      <c r="O451" s="26">
        <v>0</v>
      </c>
      <c r="P451" s="85"/>
      <c r="Q451" s="64"/>
      <c r="R451" s="64"/>
    </row>
    <row r="452" spans="1:21" ht="13.5" customHeight="1">
      <c r="A452" s="94">
        <v>3</v>
      </c>
      <c r="B452" s="93" t="s">
        <v>38</v>
      </c>
      <c r="C452" s="70" t="s">
        <v>39</v>
      </c>
      <c r="D452" s="66" t="s">
        <v>37</v>
      </c>
      <c r="E452" s="67">
        <f>E449</f>
        <v>42.94</v>
      </c>
      <c r="F452" s="68">
        <f>H452+J452</f>
        <v>1.42774</v>
      </c>
      <c r="G452" s="92"/>
      <c r="H452" s="64">
        <v>0</v>
      </c>
      <c r="I452" s="92">
        <v>0.5</v>
      </c>
      <c r="J452" s="64">
        <f>I452*J$10</f>
        <v>1.42774</v>
      </c>
      <c r="K452" s="18"/>
      <c r="L452" s="18"/>
      <c r="M452" s="18"/>
      <c r="N452" s="25"/>
      <c r="O452" s="26">
        <v>0</v>
      </c>
      <c r="P452" s="85">
        <f>E452*F452</f>
        <v>61.307155599999994</v>
      </c>
      <c r="Q452" s="64">
        <v>0</v>
      </c>
      <c r="R452" s="64">
        <v>0</v>
      </c>
    </row>
    <row r="453" spans="1:21" ht="13.5" customHeight="1">
      <c r="A453" s="94"/>
      <c r="B453" s="93"/>
      <c r="C453" s="70"/>
      <c r="D453" s="66"/>
      <c r="E453" s="67"/>
      <c r="F453" s="68"/>
      <c r="G453" s="92"/>
      <c r="H453" s="64"/>
      <c r="I453" s="92"/>
      <c r="J453" s="64"/>
      <c r="K453" s="18"/>
      <c r="L453" s="18"/>
      <c r="M453" s="18"/>
      <c r="N453" s="25"/>
      <c r="O453" s="26">
        <v>0</v>
      </c>
      <c r="P453" s="85"/>
      <c r="Q453" s="64"/>
      <c r="R453" s="64"/>
    </row>
    <row r="454" spans="1:21" ht="13.5" customHeight="1">
      <c r="A454" s="94"/>
      <c r="B454" s="93"/>
      <c r="C454" s="70"/>
      <c r="D454" s="66"/>
      <c r="E454" s="67"/>
      <c r="F454" s="68"/>
      <c r="G454" s="92"/>
      <c r="H454" s="64"/>
      <c r="I454" s="92"/>
      <c r="J454" s="64"/>
      <c r="K454" s="18"/>
      <c r="L454" s="18"/>
      <c r="M454" s="18"/>
      <c r="N454" s="25"/>
      <c r="O454" s="26">
        <v>0</v>
      </c>
      <c r="P454" s="85"/>
      <c r="Q454" s="64"/>
      <c r="R454" s="64"/>
    </row>
    <row r="455" spans="1:21" ht="13.5" customHeight="1">
      <c r="A455" s="92">
        <v>4</v>
      </c>
      <c r="B455" s="93" t="s">
        <v>40</v>
      </c>
      <c r="C455" s="79" t="s">
        <v>41</v>
      </c>
      <c r="D455" s="81" t="s">
        <v>42</v>
      </c>
      <c r="E455" s="67">
        <f>E458*0.00206</f>
        <v>0.93112000000000006</v>
      </c>
      <c r="F455" s="68">
        <f>H455+J455+R455</f>
        <v>191.11312608930203</v>
      </c>
      <c r="G455" s="92"/>
      <c r="H455" s="64">
        <v>0</v>
      </c>
      <c r="I455" s="92">
        <v>2.2000000000000002</v>
      </c>
      <c r="J455" s="64">
        <f>I455*J$10</f>
        <v>6.2820560000000008</v>
      </c>
      <c r="K455" s="18" t="s">
        <v>43</v>
      </c>
      <c r="L455" s="18" t="s">
        <v>42</v>
      </c>
      <c r="M455" s="18">
        <v>1.03</v>
      </c>
      <c r="N455" s="40">
        <v>157.22200000000001</v>
      </c>
      <c r="O455" s="26">
        <f>M455*N455</f>
        <v>161.93866</v>
      </c>
      <c r="P455" s="85">
        <f>E455*F455</f>
        <v>177.94925396427092</v>
      </c>
      <c r="Q455" s="64">
        <f>O455</f>
        <v>161.93866</v>
      </c>
      <c r="R455" s="64">
        <f>Q455*1.02*1.05*1.0657</f>
        <v>184.83107008930202</v>
      </c>
      <c r="U455" s="106">
        <f>SUM(P446+P449+P452+P455+P458)</f>
        <v>2227.5130343717847</v>
      </c>
    </row>
    <row r="456" spans="1:21" ht="13.5" customHeight="1">
      <c r="A456" s="92"/>
      <c r="B456" s="93"/>
      <c r="C456" s="80"/>
      <c r="D456" s="82"/>
      <c r="E456" s="67"/>
      <c r="F456" s="68"/>
      <c r="G456" s="92"/>
      <c r="H456" s="64"/>
      <c r="I456" s="92"/>
      <c r="J456" s="64"/>
      <c r="K456" s="18"/>
      <c r="L456" s="18"/>
      <c r="M456" s="18"/>
      <c r="N456" s="40"/>
      <c r="O456" s="26">
        <v>0</v>
      </c>
      <c r="P456" s="85"/>
      <c r="Q456" s="64"/>
      <c r="R456" s="64"/>
    </row>
    <row r="457" spans="1:21" ht="13.5" customHeight="1">
      <c r="A457" s="92"/>
      <c r="B457" s="93"/>
      <c r="C457" s="80"/>
      <c r="D457" s="82"/>
      <c r="E457" s="67"/>
      <c r="F457" s="68"/>
      <c r="G457" s="92"/>
      <c r="H457" s="64"/>
      <c r="I457" s="92"/>
      <c r="J457" s="64"/>
      <c r="K457" s="18"/>
      <c r="L457" s="18"/>
      <c r="M457" s="18"/>
      <c r="N457" s="40"/>
      <c r="O457" s="26">
        <v>0</v>
      </c>
      <c r="P457" s="85"/>
      <c r="Q457" s="64"/>
      <c r="R457" s="64"/>
    </row>
    <row r="458" spans="1:21" ht="13.5" customHeight="1">
      <c r="A458" s="121">
        <v>5</v>
      </c>
      <c r="B458" s="89" t="s">
        <v>44</v>
      </c>
      <c r="C458" s="76" t="s">
        <v>73</v>
      </c>
      <c r="D458" s="66" t="s">
        <v>46</v>
      </c>
      <c r="E458" s="78">
        <v>452</v>
      </c>
      <c r="F458" s="68">
        <f>H458+J458+R458</f>
        <v>4.2459020395999998</v>
      </c>
      <c r="G458" s="91">
        <v>0.4</v>
      </c>
      <c r="H458" s="69">
        <f>G458*2.1411</f>
        <v>0.85643999999999998</v>
      </c>
      <c r="I458" s="88">
        <v>4.5429999999999998E-2</v>
      </c>
      <c r="J458" s="69">
        <f>I458*2.85548</f>
        <v>0.12972445639999999</v>
      </c>
      <c r="K458" s="19" t="s">
        <v>47</v>
      </c>
      <c r="L458" s="20" t="s">
        <v>42</v>
      </c>
      <c r="M458" s="15">
        <v>0.11899999999999999</v>
      </c>
      <c r="N458" s="48">
        <v>24</v>
      </c>
      <c r="O458" s="21">
        <f>M458*N458</f>
        <v>2.8559999999999999</v>
      </c>
      <c r="P458" s="85">
        <f>E458*F458</f>
        <v>1919.1477218992</v>
      </c>
      <c r="Q458" s="64">
        <f>O458</f>
        <v>2.8559999999999999</v>
      </c>
      <c r="R458" s="64">
        <f>Q458*1.02*1.05*1.0657</f>
        <v>3.2597375832000002</v>
      </c>
    </row>
    <row r="459" spans="1:21" ht="13.5" customHeight="1">
      <c r="A459" s="122"/>
      <c r="B459" s="90"/>
      <c r="C459" s="77"/>
      <c r="D459" s="66"/>
      <c r="E459" s="78"/>
      <c r="F459" s="68"/>
      <c r="G459" s="91"/>
      <c r="H459" s="69"/>
      <c r="I459" s="88"/>
      <c r="J459" s="69"/>
      <c r="K459" s="15" t="s">
        <v>48</v>
      </c>
      <c r="L459" s="15" t="s">
        <v>49</v>
      </c>
      <c r="M459" s="15">
        <v>0.7</v>
      </c>
      <c r="N459" s="41">
        <v>0.157222</v>
      </c>
      <c r="O459" s="16">
        <v>0</v>
      </c>
      <c r="P459" s="85"/>
      <c r="Q459" s="64"/>
      <c r="R459" s="64"/>
    </row>
    <row r="460" spans="1:21" ht="13.5" customHeight="1">
      <c r="A460" s="122"/>
      <c r="B460" s="90"/>
      <c r="C460" s="77"/>
      <c r="D460" s="66"/>
      <c r="E460" s="78"/>
      <c r="F460" s="68"/>
      <c r="G460" s="91"/>
      <c r="H460" s="69"/>
      <c r="I460" s="88"/>
      <c r="J460" s="69"/>
      <c r="K460" s="15"/>
      <c r="L460" s="15"/>
      <c r="M460" s="15"/>
      <c r="N460" s="41"/>
      <c r="O460" s="16">
        <v>0</v>
      </c>
      <c r="P460" s="85"/>
      <c r="Q460" s="64"/>
      <c r="R460" s="64"/>
    </row>
    <row r="461" spans="1:21" ht="13.5" customHeight="1">
      <c r="A461" s="83" t="s">
        <v>82</v>
      </c>
      <c r="B461" s="84"/>
      <c r="C461" s="84"/>
      <c r="D461" s="33"/>
      <c r="E461" s="37"/>
      <c r="F461" s="37"/>
      <c r="G461" s="22"/>
      <c r="H461" s="22"/>
      <c r="I461" s="22"/>
      <c r="J461" s="22"/>
      <c r="K461" s="22"/>
      <c r="L461" s="22"/>
      <c r="M461" s="22"/>
      <c r="N461" s="23"/>
      <c r="O461" s="23"/>
      <c r="P461" s="39"/>
      <c r="Q461" s="22"/>
      <c r="R461" s="24"/>
    </row>
    <row r="462" spans="1:21" ht="13.5" customHeight="1">
      <c r="A462" s="94">
        <v>1</v>
      </c>
      <c r="B462" s="95" t="s">
        <v>32</v>
      </c>
      <c r="C462" s="72" t="s">
        <v>33</v>
      </c>
      <c r="D462" s="73" t="s">
        <v>34</v>
      </c>
      <c r="E462" s="74">
        <f>0.05*E474/100</f>
        <v>0.19750000000000001</v>
      </c>
      <c r="F462" s="75">
        <f>H462+J462</f>
        <v>400.724492</v>
      </c>
      <c r="G462" s="94">
        <v>82.6</v>
      </c>
      <c r="H462" s="69">
        <f>G462*2.1411</f>
        <v>176.85485999999997</v>
      </c>
      <c r="I462" s="94">
        <v>78.400000000000006</v>
      </c>
      <c r="J462" s="69">
        <f>I462*2.85548</f>
        <v>223.86963200000002</v>
      </c>
      <c r="K462" s="15"/>
      <c r="L462" s="15"/>
      <c r="M462" s="15"/>
      <c r="N462" s="41"/>
      <c r="O462" s="16">
        <v>0</v>
      </c>
      <c r="P462" s="71">
        <f>E462*F462</f>
        <v>79.143087170000001</v>
      </c>
      <c r="Q462" s="69">
        <v>0</v>
      </c>
      <c r="R462" s="69">
        <v>0</v>
      </c>
    </row>
    <row r="463" spans="1:21" ht="13.5" customHeight="1">
      <c r="A463" s="94"/>
      <c r="B463" s="95"/>
      <c r="C463" s="72"/>
      <c r="D463" s="73"/>
      <c r="E463" s="74"/>
      <c r="F463" s="75"/>
      <c r="G463" s="94"/>
      <c r="H463" s="69"/>
      <c r="I463" s="94"/>
      <c r="J463" s="69"/>
      <c r="K463" s="15"/>
      <c r="L463" s="15"/>
      <c r="M463" s="15"/>
      <c r="N463" s="41"/>
      <c r="O463" s="16">
        <v>0</v>
      </c>
      <c r="P463" s="71"/>
      <c r="Q463" s="69"/>
      <c r="R463" s="69"/>
    </row>
    <row r="464" spans="1:21" ht="13.5" customHeight="1">
      <c r="A464" s="94"/>
      <c r="B464" s="95"/>
      <c r="C464" s="72"/>
      <c r="D464" s="73"/>
      <c r="E464" s="74"/>
      <c r="F464" s="75"/>
      <c r="G464" s="94"/>
      <c r="H464" s="69"/>
      <c r="I464" s="94"/>
      <c r="J464" s="69"/>
      <c r="K464" s="15"/>
      <c r="L464" s="15"/>
      <c r="M464" s="15"/>
      <c r="N464" s="41"/>
      <c r="O464" s="16">
        <v>0</v>
      </c>
      <c r="P464" s="71"/>
      <c r="Q464" s="69"/>
      <c r="R464" s="69"/>
    </row>
    <row r="465" spans="1:21" ht="13.5" customHeight="1">
      <c r="A465" s="92">
        <v>2</v>
      </c>
      <c r="B465" s="93" t="s">
        <v>35</v>
      </c>
      <c r="C465" s="70" t="s">
        <v>36</v>
      </c>
      <c r="D465" s="66" t="s">
        <v>37</v>
      </c>
      <c r="E465" s="67">
        <f>E462*100*1.9</f>
        <v>37.524999999999999</v>
      </c>
      <c r="F465" s="68">
        <f>H465+J465</f>
        <v>0.42821999999999999</v>
      </c>
      <c r="G465" s="92">
        <v>0.2</v>
      </c>
      <c r="H465" s="69">
        <f>G465*2.1411</f>
        <v>0.42821999999999999</v>
      </c>
      <c r="I465" s="92"/>
      <c r="J465" s="69">
        <f t="shared" ref="J465" si="25">I465*R452/1000</f>
        <v>0</v>
      </c>
      <c r="K465" s="18"/>
      <c r="L465" s="18"/>
      <c r="M465" s="18"/>
      <c r="N465" s="25"/>
      <c r="O465" s="26">
        <v>0</v>
      </c>
      <c r="P465" s="85">
        <f>E465*F465</f>
        <v>16.068955499999998</v>
      </c>
      <c r="Q465" s="64">
        <v>0</v>
      </c>
      <c r="R465" s="64">
        <v>0</v>
      </c>
    </row>
    <row r="466" spans="1:21" ht="13.5" customHeight="1">
      <c r="A466" s="92"/>
      <c r="B466" s="93"/>
      <c r="C466" s="70"/>
      <c r="D466" s="66"/>
      <c r="E466" s="67"/>
      <c r="F466" s="68"/>
      <c r="G466" s="92"/>
      <c r="H466" s="69"/>
      <c r="I466" s="92"/>
      <c r="J466" s="69"/>
      <c r="K466" s="18"/>
      <c r="L466" s="18"/>
      <c r="M466" s="18"/>
      <c r="N466" s="25"/>
      <c r="O466" s="26">
        <v>0</v>
      </c>
      <c r="P466" s="85"/>
      <c r="Q466" s="64"/>
      <c r="R466" s="64"/>
    </row>
    <row r="467" spans="1:21" ht="13.5" customHeight="1">
      <c r="A467" s="92"/>
      <c r="B467" s="93"/>
      <c r="C467" s="70"/>
      <c r="D467" s="66"/>
      <c r="E467" s="67"/>
      <c r="F467" s="68"/>
      <c r="G467" s="92"/>
      <c r="H467" s="69"/>
      <c r="I467" s="92"/>
      <c r="J467" s="69"/>
      <c r="K467" s="18"/>
      <c r="L467" s="18"/>
      <c r="M467" s="18"/>
      <c r="N467" s="25"/>
      <c r="O467" s="26">
        <v>0</v>
      </c>
      <c r="P467" s="85"/>
      <c r="Q467" s="64"/>
      <c r="R467" s="64"/>
    </row>
    <row r="468" spans="1:21" ht="13.5" customHeight="1">
      <c r="A468" s="94">
        <v>3</v>
      </c>
      <c r="B468" s="93" t="s">
        <v>38</v>
      </c>
      <c r="C468" s="70" t="s">
        <v>39</v>
      </c>
      <c r="D468" s="66" t="s">
        <v>37</v>
      </c>
      <c r="E468" s="67">
        <f>E465</f>
        <v>37.524999999999999</v>
      </c>
      <c r="F468" s="68">
        <f>H468+J468</f>
        <v>1.42774</v>
      </c>
      <c r="G468" s="92"/>
      <c r="H468" s="64">
        <v>0</v>
      </c>
      <c r="I468" s="92">
        <v>0.5</v>
      </c>
      <c r="J468" s="64">
        <f>I468*J$10</f>
        <v>1.42774</v>
      </c>
      <c r="K468" s="18"/>
      <c r="L468" s="18"/>
      <c r="M468" s="18"/>
      <c r="N468" s="25"/>
      <c r="O468" s="26">
        <v>0</v>
      </c>
      <c r="P468" s="85">
        <f>E468*F468</f>
        <v>53.575943500000001</v>
      </c>
      <c r="Q468" s="64">
        <v>0</v>
      </c>
      <c r="R468" s="64">
        <v>0</v>
      </c>
    </row>
    <row r="469" spans="1:21" ht="13.5" customHeight="1">
      <c r="A469" s="94"/>
      <c r="B469" s="93"/>
      <c r="C469" s="70"/>
      <c r="D469" s="66"/>
      <c r="E469" s="67"/>
      <c r="F469" s="68"/>
      <c r="G469" s="92"/>
      <c r="H469" s="64"/>
      <c r="I469" s="92"/>
      <c r="J469" s="64"/>
      <c r="K469" s="18"/>
      <c r="L469" s="18"/>
      <c r="M469" s="18"/>
      <c r="N469" s="25"/>
      <c r="O469" s="26">
        <v>0</v>
      </c>
      <c r="P469" s="85"/>
      <c r="Q469" s="64"/>
      <c r="R469" s="64"/>
    </row>
    <row r="470" spans="1:21" ht="13.5" customHeight="1">
      <c r="A470" s="94"/>
      <c r="B470" s="93"/>
      <c r="C470" s="70"/>
      <c r="D470" s="66"/>
      <c r="E470" s="67"/>
      <c r="F470" s="68"/>
      <c r="G470" s="92"/>
      <c r="H470" s="64"/>
      <c r="I470" s="92"/>
      <c r="J470" s="64"/>
      <c r="K470" s="18"/>
      <c r="L470" s="18"/>
      <c r="M470" s="18"/>
      <c r="N470" s="25"/>
      <c r="O470" s="26">
        <v>0</v>
      </c>
      <c r="P470" s="85"/>
      <c r="Q470" s="64"/>
      <c r="R470" s="64"/>
    </row>
    <row r="471" spans="1:21" ht="13.5" customHeight="1">
      <c r="A471" s="92">
        <v>4</v>
      </c>
      <c r="B471" s="93" t="s">
        <v>40</v>
      </c>
      <c r="C471" s="79" t="s">
        <v>41</v>
      </c>
      <c r="D471" s="81" t="s">
        <v>42</v>
      </c>
      <c r="E471" s="67">
        <f>E474*0.00206</f>
        <v>0.81370000000000009</v>
      </c>
      <c r="F471" s="68">
        <f>H471+J471+R471</f>
        <v>191.11312608930203</v>
      </c>
      <c r="G471" s="92"/>
      <c r="H471" s="64">
        <v>0</v>
      </c>
      <c r="I471" s="92">
        <v>2.2000000000000002</v>
      </c>
      <c r="J471" s="64">
        <f>I471*J$10</f>
        <v>6.2820560000000008</v>
      </c>
      <c r="K471" s="18" t="s">
        <v>43</v>
      </c>
      <c r="L471" s="18" t="s">
        <v>42</v>
      </c>
      <c r="M471" s="18">
        <v>1.03</v>
      </c>
      <c r="N471" s="40">
        <v>157.22200000000001</v>
      </c>
      <c r="O471" s="26">
        <f>M471*N471</f>
        <v>161.93866</v>
      </c>
      <c r="P471" s="85">
        <f>E471*F471</f>
        <v>155.50875069886507</v>
      </c>
      <c r="Q471" s="64">
        <f>O471</f>
        <v>161.93866</v>
      </c>
      <c r="R471" s="64">
        <f>Q471*1.02*1.05*1.0657</f>
        <v>184.83107008930202</v>
      </c>
    </row>
    <row r="472" spans="1:21" ht="13.5" customHeight="1">
      <c r="A472" s="92"/>
      <c r="B472" s="93"/>
      <c r="C472" s="80"/>
      <c r="D472" s="82"/>
      <c r="E472" s="67"/>
      <c r="F472" s="68"/>
      <c r="G472" s="92"/>
      <c r="H472" s="64"/>
      <c r="I472" s="92"/>
      <c r="J472" s="64"/>
      <c r="K472" s="18"/>
      <c r="L472" s="18"/>
      <c r="M472" s="18"/>
      <c r="N472" s="40"/>
      <c r="O472" s="26">
        <v>0</v>
      </c>
      <c r="P472" s="85"/>
      <c r="Q472" s="64"/>
      <c r="R472" s="64"/>
      <c r="U472" s="106">
        <f>SUM(P462+P465+P468+P471+P474)</f>
        <v>1981.428042510865</v>
      </c>
    </row>
    <row r="473" spans="1:21" ht="13.5" customHeight="1">
      <c r="A473" s="92"/>
      <c r="B473" s="93"/>
      <c r="C473" s="80"/>
      <c r="D473" s="82"/>
      <c r="E473" s="67"/>
      <c r="F473" s="68"/>
      <c r="G473" s="92"/>
      <c r="H473" s="64"/>
      <c r="I473" s="92"/>
      <c r="J473" s="64"/>
      <c r="K473" s="18"/>
      <c r="L473" s="18"/>
      <c r="M473" s="18"/>
      <c r="N473" s="40"/>
      <c r="O473" s="26">
        <v>0</v>
      </c>
      <c r="P473" s="85"/>
      <c r="Q473" s="64"/>
      <c r="R473" s="64"/>
    </row>
    <row r="474" spans="1:21" ht="13.5" customHeight="1">
      <c r="A474" s="121">
        <v>5</v>
      </c>
      <c r="B474" s="89" t="s">
        <v>44</v>
      </c>
      <c r="C474" s="76" t="s">
        <v>73</v>
      </c>
      <c r="D474" s="66" t="s">
        <v>46</v>
      </c>
      <c r="E474" s="78">
        <v>395</v>
      </c>
      <c r="F474" s="68">
        <f>H474+J474+R474</f>
        <v>4.2459020395999998</v>
      </c>
      <c r="G474" s="91">
        <v>0.4</v>
      </c>
      <c r="H474" s="69">
        <f>G474*2.1411</f>
        <v>0.85643999999999998</v>
      </c>
      <c r="I474" s="88">
        <v>4.5429999999999998E-2</v>
      </c>
      <c r="J474" s="69">
        <f>I474*2.85548</f>
        <v>0.12972445639999999</v>
      </c>
      <c r="K474" s="19" t="s">
        <v>47</v>
      </c>
      <c r="L474" s="20" t="s">
        <v>42</v>
      </c>
      <c r="M474" s="15">
        <v>0.11899999999999999</v>
      </c>
      <c r="N474" s="48">
        <v>24</v>
      </c>
      <c r="O474" s="21">
        <f>M474*N474</f>
        <v>2.8559999999999999</v>
      </c>
      <c r="P474" s="85">
        <f>E474*F474</f>
        <v>1677.1313056419999</v>
      </c>
      <c r="Q474" s="64">
        <f>O474</f>
        <v>2.8559999999999999</v>
      </c>
      <c r="R474" s="64">
        <f>Q474*1.02*1.05*1.0657</f>
        <v>3.2597375832000002</v>
      </c>
    </row>
    <row r="475" spans="1:21" ht="13.5" customHeight="1">
      <c r="A475" s="122"/>
      <c r="B475" s="90"/>
      <c r="C475" s="77"/>
      <c r="D475" s="66"/>
      <c r="E475" s="78"/>
      <c r="F475" s="68"/>
      <c r="G475" s="91"/>
      <c r="H475" s="69"/>
      <c r="I475" s="88"/>
      <c r="J475" s="69"/>
      <c r="K475" s="15" t="s">
        <v>48</v>
      </c>
      <c r="L475" s="15" t="s">
        <v>49</v>
      </c>
      <c r="M475" s="15">
        <v>0.7</v>
      </c>
      <c r="N475" s="41">
        <v>0.157222</v>
      </c>
      <c r="O475" s="16">
        <v>0</v>
      </c>
      <c r="P475" s="85"/>
      <c r="Q475" s="64"/>
      <c r="R475" s="64"/>
    </row>
    <row r="476" spans="1:21" ht="13.5" customHeight="1">
      <c r="A476" s="122"/>
      <c r="B476" s="90"/>
      <c r="C476" s="77"/>
      <c r="D476" s="66"/>
      <c r="E476" s="78"/>
      <c r="F476" s="68"/>
      <c r="G476" s="91"/>
      <c r="H476" s="69"/>
      <c r="I476" s="88"/>
      <c r="J476" s="69"/>
      <c r="K476" s="15"/>
      <c r="L476" s="15"/>
      <c r="M476" s="15"/>
      <c r="N476" s="41"/>
      <c r="O476" s="16">
        <v>0</v>
      </c>
      <c r="P476" s="85"/>
      <c r="Q476" s="64"/>
      <c r="R476" s="64"/>
    </row>
    <row r="477" spans="1:21" ht="13.5" customHeight="1">
      <c r="A477" s="83" t="s">
        <v>83</v>
      </c>
      <c r="B477" s="84"/>
      <c r="C477" s="84"/>
      <c r="D477" s="33"/>
      <c r="E477" s="37"/>
      <c r="F477" s="37"/>
      <c r="G477" s="22"/>
      <c r="H477" s="22"/>
      <c r="I477" s="22"/>
      <c r="J477" s="22"/>
      <c r="K477" s="22"/>
      <c r="L477" s="22"/>
      <c r="M477" s="22"/>
      <c r="N477" s="23"/>
      <c r="O477" s="23"/>
      <c r="P477" s="39"/>
      <c r="Q477" s="22"/>
      <c r="R477" s="24"/>
    </row>
    <row r="478" spans="1:21" ht="13.5" customHeight="1">
      <c r="A478" s="94">
        <v>1</v>
      </c>
      <c r="B478" s="95" t="s">
        <v>32</v>
      </c>
      <c r="C478" s="72" t="s">
        <v>33</v>
      </c>
      <c r="D478" s="73" t="s">
        <v>34</v>
      </c>
      <c r="E478" s="74">
        <f>0.05*E490/100</f>
        <v>6.9500000000000006E-2</v>
      </c>
      <c r="F478" s="75">
        <f>H478+J478</f>
        <v>400.724492</v>
      </c>
      <c r="G478" s="94">
        <v>82.6</v>
      </c>
      <c r="H478" s="69">
        <f>G478*2.1411</f>
        <v>176.85485999999997</v>
      </c>
      <c r="I478" s="94">
        <v>78.400000000000006</v>
      </c>
      <c r="J478" s="69">
        <f>I478*2.85548</f>
        <v>223.86963200000002</v>
      </c>
      <c r="K478" s="15"/>
      <c r="L478" s="15"/>
      <c r="M478" s="15"/>
      <c r="N478" s="41"/>
      <c r="O478" s="16">
        <v>0</v>
      </c>
      <c r="P478" s="71">
        <f>E478*F478</f>
        <v>27.850352194000003</v>
      </c>
      <c r="Q478" s="69">
        <v>0</v>
      </c>
      <c r="R478" s="69">
        <v>0</v>
      </c>
    </row>
    <row r="479" spans="1:21" ht="13.5" customHeight="1">
      <c r="A479" s="94"/>
      <c r="B479" s="95"/>
      <c r="C479" s="72"/>
      <c r="D479" s="73"/>
      <c r="E479" s="74"/>
      <c r="F479" s="75"/>
      <c r="G479" s="94"/>
      <c r="H479" s="69"/>
      <c r="I479" s="94"/>
      <c r="J479" s="69"/>
      <c r="K479" s="15"/>
      <c r="L479" s="15"/>
      <c r="M479" s="15"/>
      <c r="N479" s="41"/>
      <c r="O479" s="16">
        <v>0</v>
      </c>
      <c r="P479" s="71"/>
      <c r="Q479" s="69"/>
      <c r="R479" s="69"/>
    </row>
    <row r="480" spans="1:21" ht="13.5" customHeight="1">
      <c r="A480" s="94"/>
      <c r="B480" s="95"/>
      <c r="C480" s="72"/>
      <c r="D480" s="73"/>
      <c r="E480" s="74"/>
      <c r="F480" s="75"/>
      <c r="G480" s="94"/>
      <c r="H480" s="69"/>
      <c r="I480" s="94"/>
      <c r="J480" s="69"/>
      <c r="K480" s="15"/>
      <c r="L480" s="15"/>
      <c r="M480" s="15"/>
      <c r="N480" s="41"/>
      <c r="O480" s="16">
        <v>0</v>
      </c>
      <c r="P480" s="71"/>
      <c r="Q480" s="69"/>
      <c r="R480" s="69"/>
    </row>
    <row r="481" spans="1:21" ht="13.5" customHeight="1">
      <c r="A481" s="92">
        <v>2</v>
      </c>
      <c r="B481" s="93" t="s">
        <v>35</v>
      </c>
      <c r="C481" s="70" t="s">
        <v>36</v>
      </c>
      <c r="D481" s="66" t="s">
        <v>37</v>
      </c>
      <c r="E481" s="67">
        <f>E478*100*1.9</f>
        <v>13.205000000000002</v>
      </c>
      <c r="F481" s="68">
        <f>H481+J481</f>
        <v>0.42821999999999999</v>
      </c>
      <c r="G481" s="92">
        <v>0.2</v>
      </c>
      <c r="H481" s="69">
        <f>G481*2.1411</f>
        <v>0.42821999999999999</v>
      </c>
      <c r="I481" s="92"/>
      <c r="J481" s="69">
        <f t="shared" ref="J481" si="26">I481*R468/1000</f>
        <v>0</v>
      </c>
      <c r="K481" s="18"/>
      <c r="L481" s="18"/>
      <c r="M481" s="18"/>
      <c r="N481" s="25"/>
      <c r="O481" s="26">
        <v>0</v>
      </c>
      <c r="P481" s="85">
        <f>E481*F481</f>
        <v>5.6546451000000006</v>
      </c>
      <c r="Q481" s="64">
        <v>0</v>
      </c>
      <c r="R481" s="64">
        <v>0</v>
      </c>
    </row>
    <row r="482" spans="1:21" ht="13.5" customHeight="1">
      <c r="A482" s="92"/>
      <c r="B482" s="93"/>
      <c r="C482" s="70"/>
      <c r="D482" s="66"/>
      <c r="E482" s="67"/>
      <c r="F482" s="68"/>
      <c r="G482" s="92"/>
      <c r="H482" s="69"/>
      <c r="I482" s="92"/>
      <c r="J482" s="69"/>
      <c r="K482" s="18"/>
      <c r="L482" s="18"/>
      <c r="M482" s="18"/>
      <c r="N482" s="25"/>
      <c r="O482" s="26">
        <v>0</v>
      </c>
      <c r="P482" s="85"/>
      <c r="Q482" s="64"/>
      <c r="R482" s="64"/>
    </row>
    <row r="483" spans="1:21" ht="13.5" customHeight="1">
      <c r="A483" s="92"/>
      <c r="B483" s="93"/>
      <c r="C483" s="70"/>
      <c r="D483" s="66"/>
      <c r="E483" s="67"/>
      <c r="F483" s="68"/>
      <c r="G483" s="92"/>
      <c r="H483" s="69"/>
      <c r="I483" s="92"/>
      <c r="J483" s="69"/>
      <c r="K483" s="18"/>
      <c r="L483" s="18"/>
      <c r="M483" s="18"/>
      <c r="N483" s="25"/>
      <c r="O483" s="26">
        <v>0</v>
      </c>
      <c r="P483" s="85"/>
      <c r="Q483" s="64"/>
      <c r="R483" s="64"/>
    </row>
    <row r="484" spans="1:21" ht="13.5" customHeight="1">
      <c r="A484" s="94">
        <v>3</v>
      </c>
      <c r="B484" s="93" t="s">
        <v>38</v>
      </c>
      <c r="C484" s="70" t="s">
        <v>39</v>
      </c>
      <c r="D484" s="66" t="s">
        <v>37</v>
      </c>
      <c r="E484" s="67">
        <f>E481</f>
        <v>13.205000000000002</v>
      </c>
      <c r="F484" s="68">
        <f>H484+J484</f>
        <v>1.42774</v>
      </c>
      <c r="G484" s="92"/>
      <c r="H484" s="64">
        <v>0</v>
      </c>
      <c r="I484" s="92">
        <v>0.5</v>
      </c>
      <c r="J484" s="64">
        <f>I484*J$10</f>
        <v>1.42774</v>
      </c>
      <c r="K484" s="18"/>
      <c r="L484" s="18"/>
      <c r="M484" s="18"/>
      <c r="N484" s="25"/>
      <c r="O484" s="26">
        <v>0</v>
      </c>
      <c r="P484" s="85">
        <f>E484*F484</f>
        <v>18.853306700000005</v>
      </c>
      <c r="Q484" s="64">
        <v>0</v>
      </c>
      <c r="R484" s="64">
        <v>0</v>
      </c>
    </row>
    <row r="485" spans="1:21" ht="13.5" customHeight="1">
      <c r="A485" s="94"/>
      <c r="B485" s="93"/>
      <c r="C485" s="70"/>
      <c r="D485" s="66"/>
      <c r="E485" s="67"/>
      <c r="F485" s="68"/>
      <c r="G485" s="92"/>
      <c r="H485" s="64"/>
      <c r="I485" s="92"/>
      <c r="J485" s="64"/>
      <c r="K485" s="18"/>
      <c r="L485" s="18"/>
      <c r="M485" s="18"/>
      <c r="N485" s="25"/>
      <c r="O485" s="26">
        <v>0</v>
      </c>
      <c r="P485" s="85"/>
      <c r="Q485" s="64"/>
      <c r="R485" s="64"/>
    </row>
    <row r="486" spans="1:21" ht="13.5" customHeight="1">
      <c r="A486" s="94"/>
      <c r="B486" s="93"/>
      <c r="C486" s="70"/>
      <c r="D486" s="66"/>
      <c r="E486" s="67"/>
      <c r="F486" s="68"/>
      <c r="G486" s="92"/>
      <c r="H486" s="64"/>
      <c r="I486" s="92"/>
      <c r="J486" s="64"/>
      <c r="K486" s="18"/>
      <c r="L486" s="18"/>
      <c r="M486" s="18"/>
      <c r="N486" s="25"/>
      <c r="O486" s="26">
        <v>0</v>
      </c>
      <c r="P486" s="85"/>
      <c r="Q486" s="64"/>
      <c r="R486" s="64"/>
    </row>
    <row r="487" spans="1:21" ht="13.5" customHeight="1">
      <c r="A487" s="92">
        <v>4</v>
      </c>
      <c r="B487" s="93" t="s">
        <v>40</v>
      </c>
      <c r="C487" s="79" t="s">
        <v>41</v>
      </c>
      <c r="D487" s="81" t="s">
        <v>42</v>
      </c>
      <c r="E487" s="67">
        <f>E490*0.00206</f>
        <v>0.28634000000000004</v>
      </c>
      <c r="F487" s="68">
        <f>H487+J487+R487</f>
        <v>191.11312608930203</v>
      </c>
      <c r="G487" s="92"/>
      <c r="H487" s="64">
        <v>0</v>
      </c>
      <c r="I487" s="92">
        <v>2.2000000000000002</v>
      </c>
      <c r="J487" s="64">
        <f>I487*J$10</f>
        <v>6.2820560000000008</v>
      </c>
      <c r="K487" s="18" t="s">
        <v>43</v>
      </c>
      <c r="L487" s="18" t="s">
        <v>42</v>
      </c>
      <c r="M487" s="18">
        <v>1.03</v>
      </c>
      <c r="N487" s="40">
        <v>157.22200000000001</v>
      </c>
      <c r="O487" s="26">
        <f>M487*N487</f>
        <v>161.93866</v>
      </c>
      <c r="P487" s="85">
        <f>E487*F487</f>
        <v>54.72333252441075</v>
      </c>
      <c r="Q487" s="64">
        <f>O487</f>
        <v>161.93866</v>
      </c>
      <c r="R487" s="64">
        <f>Q487*1.02*1.05*1.0657</f>
        <v>184.83107008930202</v>
      </c>
      <c r="U487" s="106">
        <f>SUM(P478+P481+P484+P487+P490)</f>
        <v>697.2620200228107</v>
      </c>
    </row>
    <row r="488" spans="1:21" ht="13.5" customHeight="1">
      <c r="A488" s="92"/>
      <c r="B488" s="93"/>
      <c r="C488" s="80"/>
      <c r="D488" s="82"/>
      <c r="E488" s="67"/>
      <c r="F488" s="68"/>
      <c r="G488" s="92"/>
      <c r="H488" s="64"/>
      <c r="I488" s="92"/>
      <c r="J488" s="64"/>
      <c r="K488" s="18"/>
      <c r="L488" s="18"/>
      <c r="M488" s="18"/>
      <c r="N488" s="40"/>
      <c r="O488" s="26">
        <v>0</v>
      </c>
      <c r="P488" s="85"/>
      <c r="Q488" s="64"/>
      <c r="R488" s="64"/>
    </row>
    <row r="489" spans="1:21" ht="13.5" customHeight="1">
      <c r="A489" s="92"/>
      <c r="B489" s="93"/>
      <c r="C489" s="80"/>
      <c r="D489" s="82"/>
      <c r="E489" s="67"/>
      <c r="F489" s="68"/>
      <c r="G489" s="92"/>
      <c r="H489" s="64"/>
      <c r="I489" s="92"/>
      <c r="J489" s="64"/>
      <c r="K489" s="18"/>
      <c r="L489" s="18"/>
      <c r="M489" s="18"/>
      <c r="N489" s="40"/>
      <c r="O489" s="26">
        <v>0</v>
      </c>
      <c r="P489" s="85"/>
      <c r="Q489" s="64"/>
      <c r="R489" s="64"/>
    </row>
    <row r="490" spans="1:21" ht="13.5" customHeight="1">
      <c r="A490" s="121">
        <v>5</v>
      </c>
      <c r="B490" s="89" t="s">
        <v>44</v>
      </c>
      <c r="C490" s="76" t="s">
        <v>73</v>
      </c>
      <c r="D490" s="66" t="s">
        <v>46</v>
      </c>
      <c r="E490" s="78">
        <v>139</v>
      </c>
      <c r="F490" s="68">
        <f>H490+J490+R490</f>
        <v>4.2459020395999998</v>
      </c>
      <c r="G490" s="91">
        <v>0.4</v>
      </c>
      <c r="H490" s="69">
        <f>G490*2.1411</f>
        <v>0.85643999999999998</v>
      </c>
      <c r="I490" s="88">
        <v>4.5429999999999998E-2</v>
      </c>
      <c r="J490" s="69">
        <f>I490*2.85548</f>
        <v>0.12972445639999999</v>
      </c>
      <c r="K490" s="19" t="s">
        <v>47</v>
      </c>
      <c r="L490" s="20" t="s">
        <v>42</v>
      </c>
      <c r="M490" s="15">
        <v>0.11899999999999999</v>
      </c>
      <c r="N490" s="48">
        <v>24</v>
      </c>
      <c r="O490" s="21">
        <f>M490*N490</f>
        <v>2.8559999999999999</v>
      </c>
      <c r="P490" s="85">
        <f>E490*F490</f>
        <v>590.18038350439997</v>
      </c>
      <c r="Q490" s="64">
        <f>O490</f>
        <v>2.8559999999999999</v>
      </c>
      <c r="R490" s="64">
        <f>Q490*1.02*1.05*1.0657</f>
        <v>3.2597375832000002</v>
      </c>
    </row>
    <row r="491" spans="1:21" ht="13.5" customHeight="1">
      <c r="A491" s="122"/>
      <c r="B491" s="90"/>
      <c r="C491" s="77"/>
      <c r="D491" s="66"/>
      <c r="E491" s="78"/>
      <c r="F491" s="68"/>
      <c r="G491" s="91"/>
      <c r="H491" s="69"/>
      <c r="I491" s="88"/>
      <c r="J491" s="69"/>
      <c r="K491" s="15" t="s">
        <v>48</v>
      </c>
      <c r="L491" s="15" t="s">
        <v>49</v>
      </c>
      <c r="M491" s="15">
        <v>0.7</v>
      </c>
      <c r="N491" s="41">
        <v>0.157222</v>
      </c>
      <c r="O491" s="16">
        <v>0</v>
      </c>
      <c r="P491" s="85"/>
      <c r="Q491" s="64"/>
      <c r="R491" s="64"/>
    </row>
    <row r="492" spans="1:21" ht="13.5" customHeight="1">
      <c r="A492" s="122"/>
      <c r="B492" s="90"/>
      <c r="C492" s="77"/>
      <c r="D492" s="66"/>
      <c r="E492" s="78"/>
      <c r="F492" s="68"/>
      <c r="G492" s="91"/>
      <c r="H492" s="69"/>
      <c r="I492" s="88"/>
      <c r="J492" s="69"/>
      <c r="K492" s="15"/>
      <c r="L492" s="15"/>
      <c r="M492" s="15"/>
      <c r="N492" s="41"/>
      <c r="O492" s="16">
        <v>0</v>
      </c>
      <c r="P492" s="85"/>
      <c r="Q492" s="64"/>
      <c r="R492" s="64"/>
    </row>
    <row r="493" spans="1:21" ht="13.5" customHeight="1">
      <c r="A493" s="83" t="s">
        <v>84</v>
      </c>
      <c r="B493" s="84"/>
      <c r="C493" s="84"/>
      <c r="D493" s="33"/>
      <c r="E493" s="37"/>
      <c r="F493" s="37"/>
      <c r="G493" s="22"/>
      <c r="H493" s="22"/>
      <c r="I493" s="22"/>
      <c r="J493" s="22"/>
      <c r="K493" s="22"/>
      <c r="L493" s="22"/>
      <c r="M493" s="22"/>
      <c r="N493" s="23"/>
      <c r="O493" s="23"/>
      <c r="P493" s="39"/>
      <c r="Q493" s="22"/>
      <c r="R493" s="24"/>
    </row>
    <row r="494" spans="1:21" ht="13.5" customHeight="1">
      <c r="A494" s="94">
        <v>1</v>
      </c>
      <c r="B494" s="95" t="s">
        <v>32</v>
      </c>
      <c r="C494" s="72" t="s">
        <v>33</v>
      </c>
      <c r="D494" s="73" t="s">
        <v>34</v>
      </c>
      <c r="E494" s="74">
        <f>0.05*E506/100</f>
        <v>6.25E-2</v>
      </c>
      <c r="F494" s="75">
        <f>H494+J494</f>
        <v>400.724492</v>
      </c>
      <c r="G494" s="94">
        <v>82.6</v>
      </c>
      <c r="H494" s="69">
        <f>G494*2.1411</f>
        <v>176.85485999999997</v>
      </c>
      <c r="I494" s="94">
        <v>78.400000000000006</v>
      </c>
      <c r="J494" s="69">
        <f>I494*2.85548</f>
        <v>223.86963200000002</v>
      </c>
      <c r="K494" s="15"/>
      <c r="L494" s="15"/>
      <c r="M494" s="15"/>
      <c r="N494" s="41"/>
      <c r="O494" s="16">
        <v>0</v>
      </c>
      <c r="P494" s="71">
        <f>E494*F494</f>
        <v>25.04528075</v>
      </c>
      <c r="Q494" s="69">
        <v>0</v>
      </c>
      <c r="R494" s="69">
        <v>0</v>
      </c>
    </row>
    <row r="495" spans="1:21" ht="13.5" customHeight="1">
      <c r="A495" s="94"/>
      <c r="B495" s="95"/>
      <c r="C495" s="72"/>
      <c r="D495" s="73"/>
      <c r="E495" s="74"/>
      <c r="F495" s="75"/>
      <c r="G495" s="94"/>
      <c r="H495" s="69"/>
      <c r="I495" s="94"/>
      <c r="J495" s="69"/>
      <c r="K495" s="15"/>
      <c r="L495" s="15"/>
      <c r="M495" s="15"/>
      <c r="N495" s="41"/>
      <c r="O495" s="16">
        <v>0</v>
      </c>
      <c r="P495" s="71"/>
      <c r="Q495" s="69"/>
      <c r="R495" s="69"/>
    </row>
    <row r="496" spans="1:21" ht="13.5" customHeight="1">
      <c r="A496" s="94"/>
      <c r="B496" s="95"/>
      <c r="C496" s="72"/>
      <c r="D496" s="73"/>
      <c r="E496" s="74"/>
      <c r="F496" s="75"/>
      <c r="G496" s="94"/>
      <c r="H496" s="69"/>
      <c r="I496" s="94"/>
      <c r="J496" s="69"/>
      <c r="K496" s="15"/>
      <c r="L496" s="15"/>
      <c r="M496" s="15"/>
      <c r="N496" s="41"/>
      <c r="O496" s="16">
        <v>0</v>
      </c>
      <c r="P496" s="71"/>
      <c r="Q496" s="69"/>
      <c r="R496" s="69"/>
    </row>
    <row r="497" spans="1:21" ht="13.5" customHeight="1">
      <c r="A497" s="92">
        <v>2</v>
      </c>
      <c r="B497" s="93" t="s">
        <v>35</v>
      </c>
      <c r="C497" s="70" t="s">
        <v>36</v>
      </c>
      <c r="D497" s="66" t="s">
        <v>37</v>
      </c>
      <c r="E497" s="67">
        <f>E494*100*1.9</f>
        <v>11.875</v>
      </c>
      <c r="F497" s="68">
        <f>H497+J497</f>
        <v>0.42821999999999999</v>
      </c>
      <c r="G497" s="92">
        <v>0.2</v>
      </c>
      <c r="H497" s="69">
        <f>G497*2.1411</f>
        <v>0.42821999999999999</v>
      </c>
      <c r="I497" s="92"/>
      <c r="J497" s="69">
        <f t="shared" ref="J497" si="27">I497*R484/1000</f>
        <v>0</v>
      </c>
      <c r="K497" s="18"/>
      <c r="L497" s="18"/>
      <c r="M497" s="18"/>
      <c r="N497" s="25"/>
      <c r="O497" s="26">
        <v>0</v>
      </c>
      <c r="P497" s="85">
        <f>E497*F497</f>
        <v>5.0851125000000001</v>
      </c>
      <c r="Q497" s="64">
        <v>0</v>
      </c>
      <c r="R497" s="64">
        <v>0</v>
      </c>
    </row>
    <row r="498" spans="1:21" ht="13.5" customHeight="1">
      <c r="A498" s="92"/>
      <c r="B498" s="93"/>
      <c r="C498" s="70"/>
      <c r="D498" s="66"/>
      <c r="E498" s="67"/>
      <c r="F498" s="68"/>
      <c r="G498" s="92"/>
      <c r="H498" s="69"/>
      <c r="I498" s="92"/>
      <c r="J498" s="69"/>
      <c r="K498" s="18"/>
      <c r="L498" s="18"/>
      <c r="M498" s="18"/>
      <c r="N498" s="25"/>
      <c r="O498" s="26">
        <v>0</v>
      </c>
      <c r="P498" s="85"/>
      <c r="Q498" s="64"/>
      <c r="R498" s="64"/>
    </row>
    <row r="499" spans="1:21" ht="13.5" customHeight="1">
      <c r="A499" s="92"/>
      <c r="B499" s="93"/>
      <c r="C499" s="70"/>
      <c r="D499" s="66"/>
      <c r="E499" s="67"/>
      <c r="F499" s="68"/>
      <c r="G499" s="92"/>
      <c r="H499" s="69"/>
      <c r="I499" s="92"/>
      <c r="J499" s="69"/>
      <c r="K499" s="18"/>
      <c r="L499" s="18"/>
      <c r="M499" s="18"/>
      <c r="N499" s="25"/>
      <c r="O499" s="26">
        <v>0</v>
      </c>
      <c r="P499" s="85"/>
      <c r="Q499" s="64"/>
      <c r="R499" s="64"/>
    </row>
    <row r="500" spans="1:21" ht="13.5" customHeight="1">
      <c r="A500" s="94">
        <v>3</v>
      </c>
      <c r="B500" s="93" t="s">
        <v>38</v>
      </c>
      <c r="C500" s="70" t="s">
        <v>39</v>
      </c>
      <c r="D500" s="66" t="s">
        <v>37</v>
      </c>
      <c r="E500" s="67">
        <f>E497</f>
        <v>11.875</v>
      </c>
      <c r="F500" s="68">
        <f>H500+J500</f>
        <v>1.42774</v>
      </c>
      <c r="G500" s="92"/>
      <c r="H500" s="64">
        <v>0</v>
      </c>
      <c r="I500" s="92">
        <v>0.5</v>
      </c>
      <c r="J500" s="64">
        <f>I500*J$10</f>
        <v>1.42774</v>
      </c>
      <c r="K500" s="18"/>
      <c r="L500" s="18"/>
      <c r="M500" s="18"/>
      <c r="N500" s="25"/>
      <c r="O500" s="26">
        <v>0</v>
      </c>
      <c r="P500" s="85">
        <f>E500*F500</f>
        <v>16.9544125</v>
      </c>
      <c r="Q500" s="64">
        <v>0</v>
      </c>
      <c r="R500" s="64">
        <v>0</v>
      </c>
    </row>
    <row r="501" spans="1:21" ht="13.5" customHeight="1">
      <c r="A501" s="94"/>
      <c r="B501" s="93"/>
      <c r="C501" s="70"/>
      <c r="D501" s="66"/>
      <c r="E501" s="67"/>
      <c r="F501" s="68"/>
      <c r="G501" s="92"/>
      <c r="H501" s="64"/>
      <c r="I501" s="92"/>
      <c r="J501" s="64"/>
      <c r="K501" s="18"/>
      <c r="L501" s="18"/>
      <c r="M501" s="18"/>
      <c r="N501" s="25"/>
      <c r="O501" s="26">
        <v>0</v>
      </c>
      <c r="P501" s="85"/>
      <c r="Q501" s="64"/>
      <c r="R501" s="64"/>
    </row>
    <row r="502" spans="1:21" ht="13.5" customHeight="1">
      <c r="A502" s="94"/>
      <c r="B502" s="93"/>
      <c r="C502" s="70"/>
      <c r="D502" s="66"/>
      <c r="E502" s="67"/>
      <c r="F502" s="68"/>
      <c r="G502" s="92"/>
      <c r="H502" s="64"/>
      <c r="I502" s="92"/>
      <c r="J502" s="64"/>
      <c r="K502" s="18"/>
      <c r="L502" s="18"/>
      <c r="M502" s="18"/>
      <c r="N502" s="25"/>
      <c r="O502" s="26">
        <v>0</v>
      </c>
      <c r="P502" s="85"/>
      <c r="Q502" s="64"/>
      <c r="R502" s="64"/>
    </row>
    <row r="503" spans="1:21" ht="13.5" customHeight="1">
      <c r="A503" s="92">
        <v>4</v>
      </c>
      <c r="B503" s="93" t="s">
        <v>40</v>
      </c>
      <c r="C503" s="79" t="s">
        <v>41</v>
      </c>
      <c r="D503" s="81" t="s">
        <v>42</v>
      </c>
      <c r="E503" s="67">
        <f>E506*0.00206</f>
        <v>0.25750000000000001</v>
      </c>
      <c r="F503" s="68">
        <f>H503+J503+R503</f>
        <v>191.11312608930203</v>
      </c>
      <c r="G503" s="92"/>
      <c r="H503" s="64">
        <v>0</v>
      </c>
      <c r="I503" s="92">
        <v>2.2000000000000002</v>
      </c>
      <c r="J503" s="64">
        <f>I503*J$10</f>
        <v>6.2820560000000008</v>
      </c>
      <c r="K503" s="18" t="s">
        <v>43</v>
      </c>
      <c r="L503" s="18" t="s">
        <v>42</v>
      </c>
      <c r="M503" s="18">
        <v>1.03</v>
      </c>
      <c r="N503" s="40">
        <v>157.22200000000001</v>
      </c>
      <c r="O503" s="26">
        <f>M503*N503</f>
        <v>161.93866</v>
      </c>
      <c r="P503" s="85">
        <f>E503*F503</f>
        <v>49.211629967995272</v>
      </c>
      <c r="Q503" s="64">
        <f>O503</f>
        <v>161.93866</v>
      </c>
      <c r="R503" s="64">
        <f>Q503*1.02*1.05*1.0657</f>
        <v>184.83107008930202</v>
      </c>
      <c r="U503" s="106">
        <f>SUM(P494+P497+P500+P503+P506)</f>
        <v>627.03419066799529</v>
      </c>
    </row>
    <row r="504" spans="1:21" ht="13.5" customHeight="1">
      <c r="A504" s="92"/>
      <c r="B504" s="93"/>
      <c r="C504" s="80"/>
      <c r="D504" s="82"/>
      <c r="E504" s="67"/>
      <c r="F504" s="68"/>
      <c r="G504" s="92"/>
      <c r="H504" s="64"/>
      <c r="I504" s="92"/>
      <c r="J504" s="64"/>
      <c r="K504" s="18"/>
      <c r="L504" s="18"/>
      <c r="M504" s="18"/>
      <c r="N504" s="40"/>
      <c r="O504" s="26">
        <v>0</v>
      </c>
      <c r="P504" s="85"/>
      <c r="Q504" s="64"/>
      <c r="R504" s="64"/>
    </row>
    <row r="505" spans="1:21" ht="13.5" customHeight="1">
      <c r="A505" s="92"/>
      <c r="B505" s="93"/>
      <c r="C505" s="80"/>
      <c r="D505" s="82"/>
      <c r="E505" s="67"/>
      <c r="F505" s="68"/>
      <c r="G505" s="92"/>
      <c r="H505" s="64"/>
      <c r="I505" s="92"/>
      <c r="J505" s="64"/>
      <c r="K505" s="18"/>
      <c r="L505" s="18"/>
      <c r="M505" s="18"/>
      <c r="N505" s="40"/>
      <c r="O505" s="26">
        <v>0</v>
      </c>
      <c r="P505" s="85"/>
      <c r="Q505" s="64"/>
      <c r="R505" s="64"/>
    </row>
    <row r="506" spans="1:21" ht="13.5" customHeight="1">
      <c r="A506" s="121">
        <v>5</v>
      </c>
      <c r="B506" s="89" t="s">
        <v>44</v>
      </c>
      <c r="C506" s="76" t="s">
        <v>73</v>
      </c>
      <c r="D506" s="66" t="s">
        <v>46</v>
      </c>
      <c r="E506" s="78">
        <v>125</v>
      </c>
      <c r="F506" s="68">
        <f>H506+J506+R506</f>
        <v>4.2459020395999998</v>
      </c>
      <c r="G506" s="91">
        <v>0.4</v>
      </c>
      <c r="H506" s="69">
        <f>G506*2.1411</f>
        <v>0.85643999999999998</v>
      </c>
      <c r="I506" s="88">
        <v>4.5429999999999998E-2</v>
      </c>
      <c r="J506" s="69">
        <f>I506*2.85548</f>
        <v>0.12972445639999999</v>
      </c>
      <c r="K506" s="19" t="s">
        <v>47</v>
      </c>
      <c r="L506" s="20" t="s">
        <v>42</v>
      </c>
      <c r="M506" s="15">
        <v>0.11899999999999999</v>
      </c>
      <c r="N506" s="48">
        <v>24</v>
      </c>
      <c r="O506" s="21">
        <f>M506*N506</f>
        <v>2.8559999999999999</v>
      </c>
      <c r="P506" s="85">
        <f>E506*F506</f>
        <v>530.73775494999995</v>
      </c>
      <c r="Q506" s="64">
        <f>O506</f>
        <v>2.8559999999999999</v>
      </c>
      <c r="R506" s="64">
        <f>Q506*1.02*1.05*1.0657</f>
        <v>3.2597375832000002</v>
      </c>
    </row>
    <row r="507" spans="1:21" ht="13.5" customHeight="1">
      <c r="A507" s="122"/>
      <c r="B507" s="90"/>
      <c r="C507" s="77"/>
      <c r="D507" s="66"/>
      <c r="E507" s="78"/>
      <c r="F507" s="68"/>
      <c r="G507" s="91"/>
      <c r="H507" s="69"/>
      <c r="I507" s="88"/>
      <c r="J507" s="69"/>
      <c r="K507" s="15" t="s">
        <v>48</v>
      </c>
      <c r="L507" s="15" t="s">
        <v>49</v>
      </c>
      <c r="M507" s="15">
        <v>0.7</v>
      </c>
      <c r="N507" s="41">
        <v>0.157222</v>
      </c>
      <c r="O507" s="16">
        <v>0</v>
      </c>
      <c r="P507" s="85"/>
      <c r="Q507" s="64"/>
      <c r="R507" s="64"/>
    </row>
    <row r="508" spans="1:21" ht="21.75" customHeight="1">
      <c r="A508" s="122"/>
      <c r="B508" s="90"/>
      <c r="C508" s="77"/>
      <c r="D508" s="66"/>
      <c r="E508" s="78"/>
      <c r="F508" s="68"/>
      <c r="G508" s="91"/>
      <c r="H508" s="69"/>
      <c r="I508" s="88"/>
      <c r="J508" s="69"/>
      <c r="K508" s="15"/>
      <c r="L508" s="15"/>
      <c r="M508" s="15"/>
      <c r="N508" s="41"/>
      <c r="O508" s="16">
        <v>0</v>
      </c>
      <c r="P508" s="85"/>
      <c r="Q508" s="64"/>
      <c r="R508" s="64"/>
    </row>
    <row r="509" spans="1:21" ht="3" customHeight="1">
      <c r="A509" s="123"/>
      <c r="B509" s="107"/>
      <c r="C509" s="108"/>
      <c r="D509" s="120"/>
      <c r="E509" s="109"/>
      <c r="F509" s="110"/>
      <c r="G509" s="111"/>
      <c r="H509" s="112"/>
      <c r="I509" s="113"/>
      <c r="J509" s="112"/>
      <c r="K509" s="114"/>
      <c r="L509" s="114"/>
      <c r="M509" s="114"/>
      <c r="N509" s="115"/>
      <c r="O509" s="116"/>
      <c r="P509" s="117"/>
      <c r="Q509" s="118"/>
      <c r="R509" s="118"/>
      <c r="U509" s="124">
        <f>SUM(U503+U487+U472+U455+U440+U423+U406+U392+U373+U359+U341+U329+U283+U269+U249+U233+U217+U202+U187+U170+U155+U139+U122+U107+U89+U77+U58+U40+U24)</f>
        <v>24708.033554090096</v>
      </c>
    </row>
    <row r="510" spans="1:21" ht="13.5" hidden="1" customHeight="1">
      <c r="N510" s="27"/>
      <c r="O510" s="27"/>
      <c r="P510" s="101"/>
    </row>
    <row r="511" spans="1:21" ht="12" hidden="1" customHeight="1">
      <c r="C511" s="1" t="s">
        <v>66</v>
      </c>
      <c r="F511" s="100"/>
      <c r="G511" s="28"/>
      <c r="H511" s="28"/>
      <c r="I511" s="28"/>
      <c r="J511" s="28"/>
      <c r="K511" s="28"/>
      <c r="L511" s="28"/>
      <c r="M511" s="28"/>
      <c r="N511" s="28"/>
      <c r="O511" s="28"/>
      <c r="P511" s="102">
        <f>SUM(P321:P508)</f>
        <v>12454.736245570188</v>
      </c>
      <c r="Q511" s="28"/>
      <c r="R511" s="29"/>
    </row>
    <row r="512" spans="1:21" ht="4.5" hidden="1" customHeight="1"/>
    <row r="513" spans="1:18" ht="13.5" hidden="1" customHeight="1">
      <c r="C513" s="1" t="s">
        <v>67</v>
      </c>
      <c r="P513" s="102">
        <f>P511*13.3%</f>
        <v>1656.479920660835</v>
      </c>
      <c r="Q513" s="30"/>
      <c r="R513" s="30"/>
    </row>
    <row r="514" spans="1:18" ht="13.5" hidden="1" customHeight="1">
      <c r="P514" s="102"/>
      <c r="Q514" s="30"/>
      <c r="R514" s="30"/>
    </row>
    <row r="515" spans="1:18" ht="13.5" hidden="1" customHeight="1">
      <c r="C515" s="1" t="s">
        <v>66</v>
      </c>
      <c r="P515" s="102">
        <f>P511+P513</f>
        <v>14111.216166231023</v>
      </c>
      <c r="Q515" s="30"/>
      <c r="R515" s="30"/>
    </row>
    <row r="516" spans="1:18" ht="13.5" hidden="1" customHeight="1">
      <c r="P516" s="102"/>
      <c r="Q516" s="30"/>
      <c r="R516" s="30"/>
    </row>
    <row r="517" spans="1:18" ht="13.5" hidden="1" customHeight="1">
      <c r="C517" s="1" t="s">
        <v>68</v>
      </c>
      <c r="P517" s="102">
        <f>P515*11%</f>
        <v>1552.2337782854124</v>
      </c>
    </row>
    <row r="518" spans="1:18" ht="13.5" hidden="1" customHeight="1">
      <c r="P518" s="102"/>
    </row>
    <row r="519" spans="1:18" ht="13.5" hidden="1" customHeight="1">
      <c r="C519" s="1" t="s">
        <v>66</v>
      </c>
      <c r="P519" s="102">
        <f>P515+P517</f>
        <v>15663.449944516435</v>
      </c>
    </row>
    <row r="520" spans="1:18" ht="13.5" hidden="1" customHeight="1">
      <c r="P520" s="102"/>
    </row>
    <row r="521" spans="1:18" ht="13.5" hidden="1" customHeight="1">
      <c r="A521" s="119"/>
      <c r="B521" s="31"/>
      <c r="C521" s="1" t="s">
        <v>69</v>
      </c>
      <c r="P521" s="102">
        <f>P519*20%</f>
        <v>3132.689988903287</v>
      </c>
      <c r="Q521" s="31"/>
      <c r="R521" s="31"/>
    </row>
    <row r="522" spans="1:18" ht="13.5" hidden="1" customHeight="1"/>
    <row r="523" spans="1:18" ht="13.5" hidden="1" customHeight="1">
      <c r="C523" s="1" t="s">
        <v>70</v>
      </c>
      <c r="P523" s="102">
        <f>P519+P521</f>
        <v>18796.139933419723</v>
      </c>
    </row>
    <row r="524" spans="1:18" ht="13.5" hidden="1" customHeight="1"/>
    <row r="525" spans="1:18" ht="13.5" customHeight="1">
      <c r="C525" s="1" t="s">
        <v>88</v>
      </c>
      <c r="P525" s="34">
        <v>24948.34</v>
      </c>
    </row>
    <row r="526" spans="1:18" ht="13.5" customHeight="1">
      <c r="C526" s="1" t="s">
        <v>89</v>
      </c>
      <c r="P526" s="34">
        <v>3318.12</v>
      </c>
    </row>
    <row r="527" spans="1:18" ht="13.5" customHeight="1">
      <c r="C527" s="1" t="s">
        <v>88</v>
      </c>
      <c r="P527" s="34">
        <v>28266.46</v>
      </c>
    </row>
    <row r="528" spans="1:18" ht="13.5" customHeight="1">
      <c r="C528" s="1" t="s">
        <v>90</v>
      </c>
      <c r="P528" s="34">
        <v>3109.31</v>
      </c>
    </row>
    <row r="529" spans="3:16" ht="13.5" customHeight="1">
      <c r="C529" s="1" t="s">
        <v>88</v>
      </c>
      <c r="P529" s="34">
        <v>31375.77</v>
      </c>
    </row>
    <row r="530" spans="3:16" ht="13.5" customHeight="1">
      <c r="C530" s="1" t="s">
        <v>91</v>
      </c>
      <c r="P530" s="34">
        <v>470.36</v>
      </c>
    </row>
    <row r="531" spans="3:16" ht="13.5" customHeight="1">
      <c r="C531" s="1" t="s">
        <v>92</v>
      </c>
      <c r="P531" s="34">
        <v>47.06</v>
      </c>
    </row>
    <row r="532" spans="3:16" ht="13.5" customHeight="1">
      <c r="C532" s="1" t="s">
        <v>87</v>
      </c>
      <c r="P532" s="34">
        <v>31893.46</v>
      </c>
    </row>
    <row r="533" spans="3:16" ht="13.5" customHeight="1">
      <c r="C533" s="1" t="s">
        <v>93</v>
      </c>
      <c r="P533" s="34">
        <v>956.8</v>
      </c>
    </row>
    <row r="534" spans="3:16" ht="13.5" customHeight="1">
      <c r="C534" s="1" t="s">
        <v>88</v>
      </c>
      <c r="P534" s="34">
        <v>32850.26</v>
      </c>
    </row>
    <row r="535" spans="3:16" ht="13.5" customHeight="1">
      <c r="C535" s="1" t="s">
        <v>69</v>
      </c>
      <c r="P535" s="34">
        <v>6570.05</v>
      </c>
    </row>
    <row r="536" spans="3:16" ht="13.5" customHeight="1">
      <c r="C536" s="1" t="s">
        <v>87</v>
      </c>
      <c r="P536" s="34">
        <v>39420.31</v>
      </c>
    </row>
    <row r="538" spans="3:16" ht="13.5" customHeight="1">
      <c r="C538" s="46" t="s">
        <v>94</v>
      </c>
      <c r="F538" s="59" t="s">
        <v>95</v>
      </c>
      <c r="G538" s="59"/>
      <c r="H538" s="59"/>
      <c r="I538" s="59"/>
      <c r="J538" s="59"/>
      <c r="K538" s="59"/>
      <c r="L538" s="59"/>
      <c r="M538" s="59"/>
      <c r="N538" s="59"/>
      <c r="O538" s="59"/>
      <c r="P538" s="59"/>
    </row>
  </sheetData>
  <mergeCells count="1964">
    <mergeCell ref="A1:R1"/>
    <mergeCell ref="F538:P538"/>
    <mergeCell ref="A4:P4"/>
    <mergeCell ref="J506:J508"/>
    <mergeCell ref="P506:P508"/>
    <mergeCell ref="Q506:Q508"/>
    <mergeCell ref="R506:R508"/>
    <mergeCell ref="C316:D316"/>
    <mergeCell ref="R503:R505"/>
    <mergeCell ref="A506:A508"/>
    <mergeCell ref="B506:B508"/>
    <mergeCell ref="C506:C508"/>
    <mergeCell ref="D506:D508"/>
    <mergeCell ref="E506:E508"/>
    <mergeCell ref="F506:F508"/>
    <mergeCell ref="G506:G508"/>
    <mergeCell ref="H506:H508"/>
    <mergeCell ref="I506:I508"/>
    <mergeCell ref="G503:G505"/>
    <mergeCell ref="H503:H505"/>
    <mergeCell ref="I503:I505"/>
    <mergeCell ref="J503:J505"/>
    <mergeCell ref="P503:P505"/>
    <mergeCell ref="Q503:Q505"/>
    <mergeCell ref="J500:J502"/>
    <mergeCell ref="P500:P502"/>
    <mergeCell ref="Q500:Q502"/>
    <mergeCell ref="R500:R502"/>
    <mergeCell ref="A503:A505"/>
    <mergeCell ref="B503:B505"/>
    <mergeCell ref="C503:C505"/>
    <mergeCell ref="D503:D505"/>
    <mergeCell ref="E503:E505"/>
    <mergeCell ref="F503:F505"/>
    <mergeCell ref="R497:R499"/>
    <mergeCell ref="A500:A502"/>
    <mergeCell ref="B500:B502"/>
    <mergeCell ref="C500:C502"/>
    <mergeCell ref="D500:D502"/>
    <mergeCell ref="E500:E502"/>
    <mergeCell ref="F500:F502"/>
    <mergeCell ref="G500:G502"/>
    <mergeCell ref="H500:H502"/>
    <mergeCell ref="I500:I502"/>
    <mergeCell ref="G497:G499"/>
    <mergeCell ref="H497:H499"/>
    <mergeCell ref="I497:I499"/>
    <mergeCell ref="J497:J499"/>
    <mergeCell ref="P497:P499"/>
    <mergeCell ref="Q497:Q499"/>
    <mergeCell ref="A497:A499"/>
    <mergeCell ref="B497:B499"/>
    <mergeCell ref="C497:C499"/>
    <mergeCell ref="D497:D499"/>
    <mergeCell ref="E497:E499"/>
    <mergeCell ref="F497:F499"/>
    <mergeCell ref="H494:H496"/>
    <mergeCell ref="I494:I496"/>
    <mergeCell ref="J494:J496"/>
    <mergeCell ref="P494:P496"/>
    <mergeCell ref="Q494:Q496"/>
    <mergeCell ref="R494:R496"/>
    <mergeCell ref="Q490:Q492"/>
    <mergeCell ref="R490:R492"/>
    <mergeCell ref="A493:C493"/>
    <mergeCell ref="A494:A496"/>
    <mergeCell ref="B494:B496"/>
    <mergeCell ref="C494:C496"/>
    <mergeCell ref="D494:D496"/>
    <mergeCell ref="E494:E496"/>
    <mergeCell ref="F494:F496"/>
    <mergeCell ref="G494:G496"/>
    <mergeCell ref="F490:F492"/>
    <mergeCell ref="G490:G492"/>
    <mergeCell ref="H490:H492"/>
    <mergeCell ref="I490:I492"/>
    <mergeCell ref="J490:J492"/>
    <mergeCell ref="P490:P492"/>
    <mergeCell ref="I487:I489"/>
    <mergeCell ref="J487:J489"/>
    <mergeCell ref="P487:P489"/>
    <mergeCell ref="Q487:Q489"/>
    <mergeCell ref="R487:R489"/>
    <mergeCell ref="A490:A492"/>
    <mergeCell ref="B490:B492"/>
    <mergeCell ref="C490:C492"/>
    <mergeCell ref="D490:D492"/>
    <mergeCell ref="E490:E492"/>
    <mergeCell ref="Q484:Q486"/>
    <mergeCell ref="R484:R486"/>
    <mergeCell ref="A487:A489"/>
    <mergeCell ref="B487:B489"/>
    <mergeCell ref="C487:C489"/>
    <mergeCell ref="D487:D489"/>
    <mergeCell ref="E487:E489"/>
    <mergeCell ref="F487:F489"/>
    <mergeCell ref="G487:G489"/>
    <mergeCell ref="H487:H489"/>
    <mergeCell ref="F484:F486"/>
    <mergeCell ref="G484:G486"/>
    <mergeCell ref="H484:H486"/>
    <mergeCell ref="I484:I486"/>
    <mergeCell ref="J484:J486"/>
    <mergeCell ref="P484:P486"/>
    <mergeCell ref="I481:I483"/>
    <mergeCell ref="J481:J483"/>
    <mergeCell ref="P481:P483"/>
    <mergeCell ref="Q481:Q483"/>
    <mergeCell ref="R481:R483"/>
    <mergeCell ref="A484:A486"/>
    <mergeCell ref="B484:B486"/>
    <mergeCell ref="C484:C486"/>
    <mergeCell ref="D484:D486"/>
    <mergeCell ref="E484:E486"/>
    <mergeCell ref="Q478:Q480"/>
    <mergeCell ref="R478:R480"/>
    <mergeCell ref="A481:A483"/>
    <mergeCell ref="B481:B483"/>
    <mergeCell ref="C481:C483"/>
    <mergeCell ref="D481:D483"/>
    <mergeCell ref="E481:E483"/>
    <mergeCell ref="F481:F483"/>
    <mergeCell ref="G481:G483"/>
    <mergeCell ref="H481:H483"/>
    <mergeCell ref="F478:F480"/>
    <mergeCell ref="G478:G480"/>
    <mergeCell ref="H478:H480"/>
    <mergeCell ref="I478:I480"/>
    <mergeCell ref="J478:J480"/>
    <mergeCell ref="P478:P480"/>
    <mergeCell ref="J474:J476"/>
    <mergeCell ref="P474:P476"/>
    <mergeCell ref="Q474:Q476"/>
    <mergeCell ref="R474:R476"/>
    <mergeCell ref="A477:C477"/>
    <mergeCell ref="A478:A480"/>
    <mergeCell ref="B478:B480"/>
    <mergeCell ref="C478:C480"/>
    <mergeCell ref="D478:D480"/>
    <mergeCell ref="E478:E480"/>
    <mergeCell ref="R471:R473"/>
    <mergeCell ref="A474:A476"/>
    <mergeCell ref="B474:B476"/>
    <mergeCell ref="C474:C476"/>
    <mergeCell ref="D474:D476"/>
    <mergeCell ref="E474:E476"/>
    <mergeCell ref="F474:F476"/>
    <mergeCell ref="G474:G476"/>
    <mergeCell ref="H474:H476"/>
    <mergeCell ref="I474:I476"/>
    <mergeCell ref="G471:G473"/>
    <mergeCell ref="H471:H473"/>
    <mergeCell ref="I471:I473"/>
    <mergeCell ref="J471:J473"/>
    <mergeCell ref="P471:P473"/>
    <mergeCell ref="Q471:Q473"/>
    <mergeCell ref="J468:J470"/>
    <mergeCell ref="P468:P470"/>
    <mergeCell ref="Q468:Q470"/>
    <mergeCell ref="R468:R470"/>
    <mergeCell ref="A471:A473"/>
    <mergeCell ref="B471:B473"/>
    <mergeCell ref="C471:C473"/>
    <mergeCell ref="D471:D473"/>
    <mergeCell ref="E471:E473"/>
    <mergeCell ref="F471:F473"/>
    <mergeCell ref="R465:R467"/>
    <mergeCell ref="A468:A470"/>
    <mergeCell ref="B468:B470"/>
    <mergeCell ref="C468:C470"/>
    <mergeCell ref="D468:D470"/>
    <mergeCell ref="E468:E470"/>
    <mergeCell ref="F468:F470"/>
    <mergeCell ref="G468:G470"/>
    <mergeCell ref="H468:H470"/>
    <mergeCell ref="I468:I470"/>
    <mergeCell ref="G465:G467"/>
    <mergeCell ref="H465:H467"/>
    <mergeCell ref="I465:I467"/>
    <mergeCell ref="J465:J467"/>
    <mergeCell ref="P465:P467"/>
    <mergeCell ref="Q465:Q467"/>
    <mergeCell ref="A465:A467"/>
    <mergeCell ref="B465:B467"/>
    <mergeCell ref="C465:C467"/>
    <mergeCell ref="D465:D467"/>
    <mergeCell ref="E465:E467"/>
    <mergeCell ref="F465:F467"/>
    <mergeCell ref="H462:H464"/>
    <mergeCell ref="I462:I464"/>
    <mergeCell ref="J462:J464"/>
    <mergeCell ref="P462:P464"/>
    <mergeCell ref="Q462:Q464"/>
    <mergeCell ref="R462:R464"/>
    <mergeCell ref="Q458:Q460"/>
    <mergeCell ref="R458:R460"/>
    <mergeCell ref="A461:C461"/>
    <mergeCell ref="A462:A464"/>
    <mergeCell ref="B462:B464"/>
    <mergeCell ref="C462:C464"/>
    <mergeCell ref="D462:D464"/>
    <mergeCell ref="E462:E464"/>
    <mergeCell ref="F462:F464"/>
    <mergeCell ref="G462:G464"/>
    <mergeCell ref="F458:F460"/>
    <mergeCell ref="G458:G460"/>
    <mergeCell ref="H458:H460"/>
    <mergeCell ref="I458:I460"/>
    <mergeCell ref="J458:J460"/>
    <mergeCell ref="P458:P460"/>
    <mergeCell ref="I455:I457"/>
    <mergeCell ref="J455:J457"/>
    <mergeCell ref="P455:P457"/>
    <mergeCell ref="Q455:Q457"/>
    <mergeCell ref="R455:R457"/>
    <mergeCell ref="A458:A460"/>
    <mergeCell ref="B458:B460"/>
    <mergeCell ref="C458:C460"/>
    <mergeCell ref="D458:D460"/>
    <mergeCell ref="E458:E460"/>
    <mergeCell ref="Q452:Q454"/>
    <mergeCell ref="R452:R454"/>
    <mergeCell ref="A455:A457"/>
    <mergeCell ref="B455:B457"/>
    <mergeCell ref="C455:C457"/>
    <mergeCell ref="D455:D457"/>
    <mergeCell ref="E455:E457"/>
    <mergeCell ref="F455:F457"/>
    <mergeCell ref="G455:G457"/>
    <mergeCell ref="H455:H457"/>
    <mergeCell ref="F452:F454"/>
    <mergeCell ref="G452:G454"/>
    <mergeCell ref="H452:H454"/>
    <mergeCell ref="I452:I454"/>
    <mergeCell ref="J452:J454"/>
    <mergeCell ref="P452:P454"/>
    <mergeCell ref="I449:I451"/>
    <mergeCell ref="J449:J451"/>
    <mergeCell ref="P449:P451"/>
    <mergeCell ref="Q449:Q451"/>
    <mergeCell ref="R449:R451"/>
    <mergeCell ref="A452:A454"/>
    <mergeCell ref="B452:B454"/>
    <mergeCell ref="C452:C454"/>
    <mergeCell ref="D452:D454"/>
    <mergeCell ref="E452:E454"/>
    <mergeCell ref="Q446:Q448"/>
    <mergeCell ref="R446:R448"/>
    <mergeCell ref="A449:A451"/>
    <mergeCell ref="B449:B451"/>
    <mergeCell ref="C449:C451"/>
    <mergeCell ref="D449:D451"/>
    <mergeCell ref="E449:E451"/>
    <mergeCell ref="F449:F451"/>
    <mergeCell ref="G449:G451"/>
    <mergeCell ref="H449:H451"/>
    <mergeCell ref="F446:F448"/>
    <mergeCell ref="G446:G448"/>
    <mergeCell ref="H446:H448"/>
    <mergeCell ref="I446:I448"/>
    <mergeCell ref="J446:J448"/>
    <mergeCell ref="P446:P448"/>
    <mergeCell ref="J442:J444"/>
    <mergeCell ref="P442:P444"/>
    <mergeCell ref="Q442:Q444"/>
    <mergeCell ref="R442:R444"/>
    <mergeCell ref="A445:C445"/>
    <mergeCell ref="A446:A448"/>
    <mergeCell ref="B446:B448"/>
    <mergeCell ref="C446:C448"/>
    <mergeCell ref="D446:D448"/>
    <mergeCell ref="E446:E448"/>
    <mergeCell ref="R439:R441"/>
    <mergeCell ref="A442:A444"/>
    <mergeCell ref="B442:B444"/>
    <mergeCell ref="C442:C444"/>
    <mergeCell ref="D442:D444"/>
    <mergeCell ref="E442:E444"/>
    <mergeCell ref="F442:F444"/>
    <mergeCell ref="G442:G444"/>
    <mergeCell ref="H442:H444"/>
    <mergeCell ref="I442:I444"/>
    <mergeCell ref="G439:G441"/>
    <mergeCell ref="H439:H441"/>
    <mergeCell ref="I439:I441"/>
    <mergeCell ref="J439:J441"/>
    <mergeCell ref="P439:P441"/>
    <mergeCell ref="Q439:Q441"/>
    <mergeCell ref="J436:J438"/>
    <mergeCell ref="P436:P438"/>
    <mergeCell ref="Q436:Q438"/>
    <mergeCell ref="R436:R438"/>
    <mergeCell ref="A439:A441"/>
    <mergeCell ref="B439:B441"/>
    <mergeCell ref="C439:C441"/>
    <mergeCell ref="D439:D441"/>
    <mergeCell ref="E439:E441"/>
    <mergeCell ref="F439:F441"/>
    <mergeCell ref="R433:R435"/>
    <mergeCell ref="A436:A438"/>
    <mergeCell ref="B436:B438"/>
    <mergeCell ref="C436:C438"/>
    <mergeCell ref="D436:D438"/>
    <mergeCell ref="E436:E438"/>
    <mergeCell ref="F436:F438"/>
    <mergeCell ref="G436:G438"/>
    <mergeCell ref="H436:H438"/>
    <mergeCell ref="I436:I438"/>
    <mergeCell ref="G433:G435"/>
    <mergeCell ref="H433:H435"/>
    <mergeCell ref="I433:I435"/>
    <mergeCell ref="J433:J435"/>
    <mergeCell ref="P433:P435"/>
    <mergeCell ref="Q433:Q435"/>
    <mergeCell ref="A433:A435"/>
    <mergeCell ref="B433:B435"/>
    <mergeCell ref="C433:C435"/>
    <mergeCell ref="D433:D435"/>
    <mergeCell ref="E433:E435"/>
    <mergeCell ref="F433:F435"/>
    <mergeCell ref="H430:H432"/>
    <mergeCell ref="I430:I432"/>
    <mergeCell ref="J430:J432"/>
    <mergeCell ref="P430:P432"/>
    <mergeCell ref="Q430:Q432"/>
    <mergeCell ref="R430:R432"/>
    <mergeCell ref="Q426:Q428"/>
    <mergeCell ref="R426:R428"/>
    <mergeCell ref="A429:C429"/>
    <mergeCell ref="A430:A432"/>
    <mergeCell ref="B430:B432"/>
    <mergeCell ref="C430:C432"/>
    <mergeCell ref="D430:D432"/>
    <mergeCell ref="E430:E432"/>
    <mergeCell ref="F430:F432"/>
    <mergeCell ref="G430:G432"/>
    <mergeCell ref="F426:F428"/>
    <mergeCell ref="G426:G428"/>
    <mergeCell ref="H426:H428"/>
    <mergeCell ref="I426:I428"/>
    <mergeCell ref="J426:J428"/>
    <mergeCell ref="P426:P428"/>
    <mergeCell ref="I423:I425"/>
    <mergeCell ref="J423:J425"/>
    <mergeCell ref="P423:P425"/>
    <mergeCell ref="Q423:Q425"/>
    <mergeCell ref="R423:R425"/>
    <mergeCell ref="A426:A428"/>
    <mergeCell ref="B426:B428"/>
    <mergeCell ref="C426:C428"/>
    <mergeCell ref="D426:D428"/>
    <mergeCell ref="E426:E428"/>
    <mergeCell ref="Q420:Q422"/>
    <mergeCell ref="R420:R422"/>
    <mergeCell ref="A423:A425"/>
    <mergeCell ref="B423:B425"/>
    <mergeCell ref="C423:C425"/>
    <mergeCell ref="D423:D425"/>
    <mergeCell ref="E423:E425"/>
    <mergeCell ref="F423:F425"/>
    <mergeCell ref="G423:G425"/>
    <mergeCell ref="H423:H425"/>
    <mergeCell ref="F420:F422"/>
    <mergeCell ref="G420:G422"/>
    <mergeCell ref="H420:H422"/>
    <mergeCell ref="I420:I422"/>
    <mergeCell ref="J420:J422"/>
    <mergeCell ref="P420:P422"/>
    <mergeCell ref="I417:I419"/>
    <mergeCell ref="J417:J419"/>
    <mergeCell ref="P417:P419"/>
    <mergeCell ref="Q417:Q419"/>
    <mergeCell ref="R417:R419"/>
    <mergeCell ref="A420:A422"/>
    <mergeCell ref="B420:B422"/>
    <mergeCell ref="C420:C422"/>
    <mergeCell ref="D420:D422"/>
    <mergeCell ref="E420:E422"/>
    <mergeCell ref="Q414:Q416"/>
    <mergeCell ref="R414:R416"/>
    <mergeCell ref="A417:A419"/>
    <mergeCell ref="B417:B419"/>
    <mergeCell ref="C417:C419"/>
    <mergeCell ref="D417:D419"/>
    <mergeCell ref="E417:E419"/>
    <mergeCell ref="F417:F419"/>
    <mergeCell ref="G417:G419"/>
    <mergeCell ref="H417:H419"/>
    <mergeCell ref="F414:F416"/>
    <mergeCell ref="G414:G416"/>
    <mergeCell ref="H414:H416"/>
    <mergeCell ref="I414:I416"/>
    <mergeCell ref="J414:J416"/>
    <mergeCell ref="P414:P416"/>
    <mergeCell ref="J410:J412"/>
    <mergeCell ref="P410:P412"/>
    <mergeCell ref="Q410:Q412"/>
    <mergeCell ref="R410:R412"/>
    <mergeCell ref="A413:C413"/>
    <mergeCell ref="A414:A416"/>
    <mergeCell ref="B414:B416"/>
    <mergeCell ref="C414:C416"/>
    <mergeCell ref="D414:D416"/>
    <mergeCell ref="E414:E416"/>
    <mergeCell ref="R407:R409"/>
    <mergeCell ref="A410:A412"/>
    <mergeCell ref="B410:B412"/>
    <mergeCell ref="C410:C412"/>
    <mergeCell ref="D410:D412"/>
    <mergeCell ref="E410:E412"/>
    <mergeCell ref="F410:F412"/>
    <mergeCell ref="G410:G412"/>
    <mergeCell ref="H410:H412"/>
    <mergeCell ref="I410:I412"/>
    <mergeCell ref="G407:G409"/>
    <mergeCell ref="H407:H409"/>
    <mergeCell ref="I407:I409"/>
    <mergeCell ref="J407:J409"/>
    <mergeCell ref="P407:P409"/>
    <mergeCell ref="Q407:Q409"/>
    <mergeCell ref="J404:J406"/>
    <mergeCell ref="P404:P406"/>
    <mergeCell ref="Q404:Q406"/>
    <mergeCell ref="R404:R406"/>
    <mergeCell ref="A407:A409"/>
    <mergeCell ref="B407:B409"/>
    <mergeCell ref="C407:C409"/>
    <mergeCell ref="D407:D409"/>
    <mergeCell ref="E407:E409"/>
    <mergeCell ref="F407:F409"/>
    <mergeCell ref="R401:R403"/>
    <mergeCell ref="A404:A406"/>
    <mergeCell ref="B404:B406"/>
    <mergeCell ref="C404:C406"/>
    <mergeCell ref="D404:D406"/>
    <mergeCell ref="E404:E406"/>
    <mergeCell ref="F404:F406"/>
    <mergeCell ref="G404:G406"/>
    <mergeCell ref="H404:H406"/>
    <mergeCell ref="I404:I406"/>
    <mergeCell ref="G401:G403"/>
    <mergeCell ref="H401:H403"/>
    <mergeCell ref="I401:I403"/>
    <mergeCell ref="J401:J403"/>
    <mergeCell ref="P401:P403"/>
    <mergeCell ref="Q401:Q403"/>
    <mergeCell ref="A401:A403"/>
    <mergeCell ref="B401:B403"/>
    <mergeCell ref="C401:C403"/>
    <mergeCell ref="D401:D403"/>
    <mergeCell ref="E401:E403"/>
    <mergeCell ref="F401:F403"/>
    <mergeCell ref="H398:H400"/>
    <mergeCell ref="I398:I400"/>
    <mergeCell ref="J398:J400"/>
    <mergeCell ref="P398:P400"/>
    <mergeCell ref="Q398:Q400"/>
    <mergeCell ref="R398:R400"/>
    <mergeCell ref="Q394:Q396"/>
    <mergeCell ref="R394:R396"/>
    <mergeCell ref="A397:C397"/>
    <mergeCell ref="A398:A400"/>
    <mergeCell ref="B398:B400"/>
    <mergeCell ref="C398:C400"/>
    <mergeCell ref="D398:D400"/>
    <mergeCell ref="E398:E400"/>
    <mergeCell ref="F398:F400"/>
    <mergeCell ref="G398:G400"/>
    <mergeCell ref="F394:F396"/>
    <mergeCell ref="G394:G396"/>
    <mergeCell ref="H394:H396"/>
    <mergeCell ref="I394:I396"/>
    <mergeCell ref="J394:J396"/>
    <mergeCell ref="P394:P396"/>
    <mergeCell ref="I391:I393"/>
    <mergeCell ref="J391:J393"/>
    <mergeCell ref="P391:P393"/>
    <mergeCell ref="Q391:Q393"/>
    <mergeCell ref="R391:R393"/>
    <mergeCell ref="A394:A396"/>
    <mergeCell ref="B394:B396"/>
    <mergeCell ref="C394:C396"/>
    <mergeCell ref="D394:D396"/>
    <mergeCell ref="E394:E396"/>
    <mergeCell ref="Q388:Q390"/>
    <mergeCell ref="R388:R390"/>
    <mergeCell ref="A391:A393"/>
    <mergeCell ref="B391:B393"/>
    <mergeCell ref="C391:C393"/>
    <mergeCell ref="D391:D393"/>
    <mergeCell ref="E391:E393"/>
    <mergeCell ref="F391:F393"/>
    <mergeCell ref="G391:G393"/>
    <mergeCell ref="H391:H393"/>
    <mergeCell ref="F388:F390"/>
    <mergeCell ref="G388:G390"/>
    <mergeCell ref="H388:H390"/>
    <mergeCell ref="I388:I390"/>
    <mergeCell ref="J388:J390"/>
    <mergeCell ref="P388:P390"/>
    <mergeCell ref="I385:I387"/>
    <mergeCell ref="J385:J387"/>
    <mergeCell ref="P385:P387"/>
    <mergeCell ref="Q385:Q387"/>
    <mergeCell ref="R385:R387"/>
    <mergeCell ref="A388:A390"/>
    <mergeCell ref="B388:B390"/>
    <mergeCell ref="C388:C390"/>
    <mergeCell ref="D388:D390"/>
    <mergeCell ref="E388:E390"/>
    <mergeCell ref="Q382:Q384"/>
    <mergeCell ref="R382:R384"/>
    <mergeCell ref="A385:A387"/>
    <mergeCell ref="B385:B387"/>
    <mergeCell ref="C385:C387"/>
    <mergeCell ref="D385:D387"/>
    <mergeCell ref="E385:E387"/>
    <mergeCell ref="F385:F387"/>
    <mergeCell ref="G385:G387"/>
    <mergeCell ref="H385:H387"/>
    <mergeCell ref="F382:F384"/>
    <mergeCell ref="G382:G384"/>
    <mergeCell ref="H382:H384"/>
    <mergeCell ref="I382:I384"/>
    <mergeCell ref="J382:J384"/>
    <mergeCell ref="P382:P384"/>
    <mergeCell ref="J378:J380"/>
    <mergeCell ref="P378:P380"/>
    <mergeCell ref="Q378:Q380"/>
    <mergeCell ref="R378:R380"/>
    <mergeCell ref="A381:C381"/>
    <mergeCell ref="A382:A384"/>
    <mergeCell ref="B382:B384"/>
    <mergeCell ref="C382:C384"/>
    <mergeCell ref="D382:D384"/>
    <mergeCell ref="E382:E384"/>
    <mergeCell ref="R375:R377"/>
    <mergeCell ref="A378:A380"/>
    <mergeCell ref="B378:B380"/>
    <mergeCell ref="C378:C380"/>
    <mergeCell ref="D378:D380"/>
    <mergeCell ref="E378:E380"/>
    <mergeCell ref="F378:F380"/>
    <mergeCell ref="G378:G380"/>
    <mergeCell ref="H378:H380"/>
    <mergeCell ref="I378:I380"/>
    <mergeCell ref="G375:G377"/>
    <mergeCell ref="H375:H377"/>
    <mergeCell ref="I375:I377"/>
    <mergeCell ref="J375:J377"/>
    <mergeCell ref="P375:P377"/>
    <mergeCell ref="Q375:Q377"/>
    <mergeCell ref="J372:J374"/>
    <mergeCell ref="P372:P374"/>
    <mergeCell ref="Q372:Q374"/>
    <mergeCell ref="R372:R374"/>
    <mergeCell ref="A375:A377"/>
    <mergeCell ref="B375:B377"/>
    <mergeCell ref="C375:C377"/>
    <mergeCell ref="D375:D377"/>
    <mergeCell ref="E375:E377"/>
    <mergeCell ref="F375:F377"/>
    <mergeCell ref="R369:R371"/>
    <mergeCell ref="A372:A374"/>
    <mergeCell ref="B372:B374"/>
    <mergeCell ref="C372:C374"/>
    <mergeCell ref="D372:D374"/>
    <mergeCell ref="E372:E374"/>
    <mergeCell ref="F372:F374"/>
    <mergeCell ref="G372:G374"/>
    <mergeCell ref="H372:H374"/>
    <mergeCell ref="I372:I374"/>
    <mergeCell ref="G369:G371"/>
    <mergeCell ref="H369:H371"/>
    <mergeCell ref="I369:I371"/>
    <mergeCell ref="J369:J371"/>
    <mergeCell ref="P369:P371"/>
    <mergeCell ref="Q369:Q371"/>
    <mergeCell ref="A369:A371"/>
    <mergeCell ref="B369:B371"/>
    <mergeCell ref="C369:C371"/>
    <mergeCell ref="D369:D371"/>
    <mergeCell ref="E369:E371"/>
    <mergeCell ref="F369:F371"/>
    <mergeCell ref="H366:H368"/>
    <mergeCell ref="I366:I368"/>
    <mergeCell ref="J366:J368"/>
    <mergeCell ref="P366:P368"/>
    <mergeCell ref="Q366:Q368"/>
    <mergeCell ref="R366:R368"/>
    <mergeCell ref="Q362:Q364"/>
    <mergeCell ref="R362:R364"/>
    <mergeCell ref="A365:C365"/>
    <mergeCell ref="A366:A368"/>
    <mergeCell ref="B366:B368"/>
    <mergeCell ref="C366:C368"/>
    <mergeCell ref="D366:D368"/>
    <mergeCell ref="E366:E368"/>
    <mergeCell ref="F366:F368"/>
    <mergeCell ref="G366:G368"/>
    <mergeCell ref="F362:F364"/>
    <mergeCell ref="G362:G364"/>
    <mergeCell ref="H362:H364"/>
    <mergeCell ref="I362:I364"/>
    <mergeCell ref="J362:J364"/>
    <mergeCell ref="P362:P364"/>
    <mergeCell ref="I359:I361"/>
    <mergeCell ref="J359:J361"/>
    <mergeCell ref="P359:P361"/>
    <mergeCell ref="Q359:Q361"/>
    <mergeCell ref="R359:R361"/>
    <mergeCell ref="A362:A364"/>
    <mergeCell ref="B362:B364"/>
    <mergeCell ref="C362:C364"/>
    <mergeCell ref="D362:D364"/>
    <mergeCell ref="E362:E364"/>
    <mergeCell ref="Q356:Q358"/>
    <mergeCell ref="R356:R358"/>
    <mergeCell ref="A359:A361"/>
    <mergeCell ref="B359:B361"/>
    <mergeCell ref="C359:C361"/>
    <mergeCell ref="D359:D361"/>
    <mergeCell ref="E359:E361"/>
    <mergeCell ref="F359:F361"/>
    <mergeCell ref="G359:G361"/>
    <mergeCell ref="H359:H361"/>
    <mergeCell ref="F356:F358"/>
    <mergeCell ref="G356:G358"/>
    <mergeCell ref="H356:H358"/>
    <mergeCell ref="I356:I358"/>
    <mergeCell ref="J356:J358"/>
    <mergeCell ref="P356:P358"/>
    <mergeCell ref="I353:I355"/>
    <mergeCell ref="J353:J355"/>
    <mergeCell ref="P353:P355"/>
    <mergeCell ref="Q353:Q355"/>
    <mergeCell ref="R353:R355"/>
    <mergeCell ref="A356:A358"/>
    <mergeCell ref="B356:B358"/>
    <mergeCell ref="C356:C358"/>
    <mergeCell ref="D356:D358"/>
    <mergeCell ref="E356:E358"/>
    <mergeCell ref="Q350:Q352"/>
    <mergeCell ref="R350:R352"/>
    <mergeCell ref="A353:A355"/>
    <mergeCell ref="B353:B355"/>
    <mergeCell ref="C353:C355"/>
    <mergeCell ref="D353:D355"/>
    <mergeCell ref="E353:E355"/>
    <mergeCell ref="F353:F355"/>
    <mergeCell ref="G353:G355"/>
    <mergeCell ref="H353:H355"/>
    <mergeCell ref="F350:F352"/>
    <mergeCell ref="G350:G352"/>
    <mergeCell ref="H350:H352"/>
    <mergeCell ref="I350:I352"/>
    <mergeCell ref="J350:J352"/>
    <mergeCell ref="P350:P352"/>
    <mergeCell ref="J346:J348"/>
    <mergeCell ref="P346:P348"/>
    <mergeCell ref="Q346:Q348"/>
    <mergeCell ref="R346:R348"/>
    <mergeCell ref="A349:C349"/>
    <mergeCell ref="A350:A352"/>
    <mergeCell ref="B350:B352"/>
    <mergeCell ref="C350:C352"/>
    <mergeCell ref="D350:D352"/>
    <mergeCell ref="E350:E352"/>
    <mergeCell ref="R343:R345"/>
    <mergeCell ref="A346:A348"/>
    <mergeCell ref="B346:B348"/>
    <mergeCell ref="C346:C348"/>
    <mergeCell ref="D346:D348"/>
    <mergeCell ref="E346:E348"/>
    <mergeCell ref="F346:F348"/>
    <mergeCell ref="G346:G348"/>
    <mergeCell ref="H346:H348"/>
    <mergeCell ref="I346:I348"/>
    <mergeCell ref="G343:G345"/>
    <mergeCell ref="H343:H345"/>
    <mergeCell ref="I343:I345"/>
    <mergeCell ref="J343:J345"/>
    <mergeCell ref="P343:P345"/>
    <mergeCell ref="Q343:Q345"/>
    <mergeCell ref="J340:J342"/>
    <mergeCell ref="P340:P342"/>
    <mergeCell ref="Q340:Q342"/>
    <mergeCell ref="R340:R342"/>
    <mergeCell ref="A343:A345"/>
    <mergeCell ref="B343:B345"/>
    <mergeCell ref="C343:C345"/>
    <mergeCell ref="D343:D345"/>
    <mergeCell ref="E343:E345"/>
    <mergeCell ref="F343:F345"/>
    <mergeCell ref="R337:R339"/>
    <mergeCell ref="A340:A342"/>
    <mergeCell ref="B340:B342"/>
    <mergeCell ref="C340:C342"/>
    <mergeCell ref="D340:D342"/>
    <mergeCell ref="E340:E342"/>
    <mergeCell ref="F340:F342"/>
    <mergeCell ref="G340:G342"/>
    <mergeCell ref="H340:H342"/>
    <mergeCell ref="I340:I342"/>
    <mergeCell ref="G337:G339"/>
    <mergeCell ref="H337:H339"/>
    <mergeCell ref="I337:I339"/>
    <mergeCell ref="J337:J339"/>
    <mergeCell ref="P337:P339"/>
    <mergeCell ref="Q337:Q339"/>
    <mergeCell ref="A337:A339"/>
    <mergeCell ref="B337:B339"/>
    <mergeCell ref="C337:C339"/>
    <mergeCell ref="D337:D339"/>
    <mergeCell ref="E337:E339"/>
    <mergeCell ref="F337:F339"/>
    <mergeCell ref="H334:H336"/>
    <mergeCell ref="I334:I336"/>
    <mergeCell ref="J334:J336"/>
    <mergeCell ref="P334:P336"/>
    <mergeCell ref="Q334:Q336"/>
    <mergeCell ref="R334:R336"/>
    <mergeCell ref="Q330:Q332"/>
    <mergeCell ref="R330:R332"/>
    <mergeCell ref="A333:C333"/>
    <mergeCell ref="A334:A336"/>
    <mergeCell ref="B334:B336"/>
    <mergeCell ref="C334:C336"/>
    <mergeCell ref="D334:D336"/>
    <mergeCell ref="E334:E336"/>
    <mergeCell ref="F334:F336"/>
    <mergeCell ref="G334:G336"/>
    <mergeCell ref="F330:F332"/>
    <mergeCell ref="G330:G332"/>
    <mergeCell ref="H330:H332"/>
    <mergeCell ref="I330:I332"/>
    <mergeCell ref="J330:J332"/>
    <mergeCell ref="P330:P332"/>
    <mergeCell ref="I327:I329"/>
    <mergeCell ref="J327:J329"/>
    <mergeCell ref="P327:P329"/>
    <mergeCell ref="Q327:Q329"/>
    <mergeCell ref="R327:R329"/>
    <mergeCell ref="A330:A332"/>
    <mergeCell ref="B330:B332"/>
    <mergeCell ref="C330:C332"/>
    <mergeCell ref="D330:D332"/>
    <mergeCell ref="E330:E332"/>
    <mergeCell ref="Q324:Q326"/>
    <mergeCell ref="R324:R326"/>
    <mergeCell ref="A327:A329"/>
    <mergeCell ref="B327:B329"/>
    <mergeCell ref="C327:C329"/>
    <mergeCell ref="D327:D329"/>
    <mergeCell ref="E327:E329"/>
    <mergeCell ref="F327:F329"/>
    <mergeCell ref="G327:G329"/>
    <mergeCell ref="H327:H329"/>
    <mergeCell ref="F324:F326"/>
    <mergeCell ref="G324:G326"/>
    <mergeCell ref="H324:H326"/>
    <mergeCell ref="I324:I326"/>
    <mergeCell ref="J324:J326"/>
    <mergeCell ref="P324:P326"/>
    <mergeCell ref="I321:I323"/>
    <mergeCell ref="J321:J323"/>
    <mergeCell ref="P321:P323"/>
    <mergeCell ref="Q321:Q323"/>
    <mergeCell ref="R321:R323"/>
    <mergeCell ref="A324:A326"/>
    <mergeCell ref="B324:B326"/>
    <mergeCell ref="C324:C326"/>
    <mergeCell ref="D324:D326"/>
    <mergeCell ref="E324:E326"/>
    <mergeCell ref="Q318:Q320"/>
    <mergeCell ref="R318:R320"/>
    <mergeCell ref="A321:A323"/>
    <mergeCell ref="B321:B323"/>
    <mergeCell ref="C321:C323"/>
    <mergeCell ref="D321:D323"/>
    <mergeCell ref="E321:E323"/>
    <mergeCell ref="F321:F323"/>
    <mergeCell ref="G321:G323"/>
    <mergeCell ref="H321:H323"/>
    <mergeCell ref="F318:F320"/>
    <mergeCell ref="G318:G320"/>
    <mergeCell ref="H318:H320"/>
    <mergeCell ref="I318:I320"/>
    <mergeCell ref="J318:J320"/>
    <mergeCell ref="P318:P320"/>
    <mergeCell ref="A317:C317"/>
    <mergeCell ref="A318:A320"/>
    <mergeCell ref="B318:B320"/>
    <mergeCell ref="C318:C320"/>
    <mergeCell ref="D318:D320"/>
    <mergeCell ref="E318:E320"/>
    <mergeCell ref="G311:O312"/>
    <mergeCell ref="P311:P313"/>
    <mergeCell ref="Q311:Q313"/>
    <mergeCell ref="G313:H313"/>
    <mergeCell ref="I313:J313"/>
    <mergeCell ref="K313:O313"/>
    <mergeCell ref="A311:A314"/>
    <mergeCell ref="B311:B314"/>
    <mergeCell ref="C311:C314"/>
    <mergeCell ref="D311:D314"/>
    <mergeCell ref="E311:E314"/>
    <mergeCell ref="F311:F314"/>
    <mergeCell ref="A308:E308"/>
    <mergeCell ref="F308:G308"/>
    <mergeCell ref="L308:O308"/>
    <mergeCell ref="C309:E309"/>
    <mergeCell ref="F309:G309"/>
    <mergeCell ref="K309:O309"/>
    <mergeCell ref="R285:R287"/>
    <mergeCell ref="A303:B303"/>
    <mergeCell ref="D303:R303"/>
    <mergeCell ref="A305:Q305"/>
    <mergeCell ref="J307:K307"/>
    <mergeCell ref="L307:O307"/>
    <mergeCell ref="G285:G287"/>
    <mergeCell ref="H285:H287"/>
    <mergeCell ref="I285:I287"/>
    <mergeCell ref="J285:J287"/>
    <mergeCell ref="P285:P287"/>
    <mergeCell ref="Q285:Q287"/>
    <mergeCell ref="J282:J284"/>
    <mergeCell ref="P282:P284"/>
    <mergeCell ref="Q282:Q284"/>
    <mergeCell ref="R282:R284"/>
    <mergeCell ref="A285:A287"/>
    <mergeCell ref="B285:B287"/>
    <mergeCell ref="C285:C287"/>
    <mergeCell ref="D285:D287"/>
    <mergeCell ref="E285:E287"/>
    <mergeCell ref="F285:F287"/>
    <mergeCell ref="R279:R281"/>
    <mergeCell ref="A282:A284"/>
    <mergeCell ref="B282:B284"/>
    <mergeCell ref="C282:C284"/>
    <mergeCell ref="D282:D284"/>
    <mergeCell ref="E282:E284"/>
    <mergeCell ref="F282:F284"/>
    <mergeCell ref="G282:G284"/>
    <mergeCell ref="H282:H284"/>
    <mergeCell ref="I282:I284"/>
    <mergeCell ref="G279:G281"/>
    <mergeCell ref="H279:H281"/>
    <mergeCell ref="I279:I281"/>
    <mergeCell ref="J279:J281"/>
    <mergeCell ref="P279:P281"/>
    <mergeCell ref="Q279:Q281"/>
    <mergeCell ref="J276:J278"/>
    <mergeCell ref="P276:P278"/>
    <mergeCell ref="Q276:Q278"/>
    <mergeCell ref="R276:R278"/>
    <mergeCell ref="A279:A281"/>
    <mergeCell ref="B279:B281"/>
    <mergeCell ref="C279:C281"/>
    <mergeCell ref="D279:D281"/>
    <mergeCell ref="E279:E281"/>
    <mergeCell ref="F279:F281"/>
    <mergeCell ref="R273:R275"/>
    <mergeCell ref="A276:A278"/>
    <mergeCell ref="B276:B278"/>
    <mergeCell ref="C276:C278"/>
    <mergeCell ref="D276:D278"/>
    <mergeCell ref="E276:E278"/>
    <mergeCell ref="F276:F278"/>
    <mergeCell ref="G276:G278"/>
    <mergeCell ref="H276:H278"/>
    <mergeCell ref="I276:I278"/>
    <mergeCell ref="G273:G275"/>
    <mergeCell ref="H273:H275"/>
    <mergeCell ref="I273:I275"/>
    <mergeCell ref="J273:J275"/>
    <mergeCell ref="P273:P275"/>
    <mergeCell ref="Q273:Q275"/>
    <mergeCell ref="A273:A275"/>
    <mergeCell ref="B273:B275"/>
    <mergeCell ref="C273:C275"/>
    <mergeCell ref="D273:D275"/>
    <mergeCell ref="E273:E275"/>
    <mergeCell ref="F273:F275"/>
    <mergeCell ref="I269:I271"/>
    <mergeCell ref="J269:J271"/>
    <mergeCell ref="P269:P271"/>
    <mergeCell ref="Q269:Q271"/>
    <mergeCell ref="R269:R271"/>
    <mergeCell ref="A272:C272"/>
    <mergeCell ref="Q266:Q268"/>
    <mergeCell ref="R266:R268"/>
    <mergeCell ref="A269:A271"/>
    <mergeCell ref="B269:B271"/>
    <mergeCell ref="C269:C271"/>
    <mergeCell ref="D269:D271"/>
    <mergeCell ref="E269:E271"/>
    <mergeCell ref="F269:F271"/>
    <mergeCell ref="G269:G271"/>
    <mergeCell ref="H269:H271"/>
    <mergeCell ref="F266:F268"/>
    <mergeCell ref="G266:G268"/>
    <mergeCell ref="H266:H268"/>
    <mergeCell ref="I266:I268"/>
    <mergeCell ref="J266:J268"/>
    <mergeCell ref="P266:P268"/>
    <mergeCell ref="I263:I265"/>
    <mergeCell ref="J263:J265"/>
    <mergeCell ref="P263:P265"/>
    <mergeCell ref="Q263:Q265"/>
    <mergeCell ref="R263:R265"/>
    <mergeCell ref="A266:A268"/>
    <mergeCell ref="B266:B268"/>
    <mergeCell ref="C266:C268"/>
    <mergeCell ref="D266:D268"/>
    <mergeCell ref="E266:E268"/>
    <mergeCell ref="Q260:Q262"/>
    <mergeCell ref="R260:R262"/>
    <mergeCell ref="A263:A265"/>
    <mergeCell ref="B263:B265"/>
    <mergeCell ref="C263:C265"/>
    <mergeCell ref="D263:D265"/>
    <mergeCell ref="E263:E265"/>
    <mergeCell ref="F263:F265"/>
    <mergeCell ref="G263:G265"/>
    <mergeCell ref="H263:H265"/>
    <mergeCell ref="F260:F262"/>
    <mergeCell ref="G260:G262"/>
    <mergeCell ref="H260:H262"/>
    <mergeCell ref="I260:I262"/>
    <mergeCell ref="J260:J262"/>
    <mergeCell ref="P260:P262"/>
    <mergeCell ref="I257:I259"/>
    <mergeCell ref="J257:J259"/>
    <mergeCell ref="P257:P259"/>
    <mergeCell ref="Q257:Q259"/>
    <mergeCell ref="R257:R259"/>
    <mergeCell ref="A260:A262"/>
    <mergeCell ref="B260:B262"/>
    <mergeCell ref="C260:C262"/>
    <mergeCell ref="D260:D262"/>
    <mergeCell ref="E260:E262"/>
    <mergeCell ref="R253:R255"/>
    <mergeCell ref="A256:C256"/>
    <mergeCell ref="A257:A259"/>
    <mergeCell ref="B257:B259"/>
    <mergeCell ref="C257:C259"/>
    <mergeCell ref="D257:D259"/>
    <mergeCell ref="E257:E259"/>
    <mergeCell ref="F257:F259"/>
    <mergeCell ref="G257:G259"/>
    <mergeCell ref="H257:H259"/>
    <mergeCell ref="G253:G255"/>
    <mergeCell ref="H253:H255"/>
    <mergeCell ref="I253:I255"/>
    <mergeCell ref="J253:J255"/>
    <mergeCell ref="P253:P255"/>
    <mergeCell ref="Q253:Q255"/>
    <mergeCell ref="J250:J252"/>
    <mergeCell ref="P250:P252"/>
    <mergeCell ref="Q250:Q252"/>
    <mergeCell ref="R250:R252"/>
    <mergeCell ref="A253:A255"/>
    <mergeCell ref="B253:B255"/>
    <mergeCell ref="C253:C255"/>
    <mergeCell ref="D253:D255"/>
    <mergeCell ref="E253:E255"/>
    <mergeCell ref="F253:F255"/>
    <mergeCell ref="R247:R249"/>
    <mergeCell ref="A250:A252"/>
    <mergeCell ref="B250:B252"/>
    <mergeCell ref="C250:C252"/>
    <mergeCell ref="D250:D252"/>
    <mergeCell ref="E250:E252"/>
    <mergeCell ref="F250:F252"/>
    <mergeCell ref="G250:G252"/>
    <mergeCell ref="H250:H252"/>
    <mergeCell ref="I250:I252"/>
    <mergeCell ref="G247:G249"/>
    <mergeCell ref="H247:H249"/>
    <mergeCell ref="I247:I249"/>
    <mergeCell ref="J247:J249"/>
    <mergeCell ref="P247:P249"/>
    <mergeCell ref="Q247:Q249"/>
    <mergeCell ref="J244:J246"/>
    <mergeCell ref="P244:P246"/>
    <mergeCell ref="Q244:Q246"/>
    <mergeCell ref="R244:R246"/>
    <mergeCell ref="A247:A249"/>
    <mergeCell ref="B247:B249"/>
    <mergeCell ref="C247:C249"/>
    <mergeCell ref="D247:D249"/>
    <mergeCell ref="E247:E249"/>
    <mergeCell ref="F247:F249"/>
    <mergeCell ref="R241:R243"/>
    <mergeCell ref="A244:A246"/>
    <mergeCell ref="B244:B246"/>
    <mergeCell ref="C244:C246"/>
    <mergeCell ref="D244:D246"/>
    <mergeCell ref="E244:E246"/>
    <mergeCell ref="F244:F246"/>
    <mergeCell ref="G244:G246"/>
    <mergeCell ref="H244:H246"/>
    <mergeCell ref="I244:I246"/>
    <mergeCell ref="G241:G243"/>
    <mergeCell ref="H241:H243"/>
    <mergeCell ref="I241:I243"/>
    <mergeCell ref="J241:J243"/>
    <mergeCell ref="P241:P243"/>
    <mergeCell ref="Q241:Q243"/>
    <mergeCell ref="A241:A243"/>
    <mergeCell ref="B241:B243"/>
    <mergeCell ref="C241:C243"/>
    <mergeCell ref="D241:D243"/>
    <mergeCell ref="E241:E243"/>
    <mergeCell ref="F241:F243"/>
    <mergeCell ref="I237:I239"/>
    <mergeCell ref="J237:J239"/>
    <mergeCell ref="P237:P239"/>
    <mergeCell ref="Q237:Q239"/>
    <mergeCell ref="R237:R239"/>
    <mergeCell ref="A240:C240"/>
    <mergeCell ref="Q234:Q236"/>
    <mergeCell ref="R234:R236"/>
    <mergeCell ref="A237:A239"/>
    <mergeCell ref="B237:B239"/>
    <mergeCell ref="C237:C239"/>
    <mergeCell ref="D237:D239"/>
    <mergeCell ref="E237:E239"/>
    <mergeCell ref="F237:F239"/>
    <mergeCell ref="G237:G239"/>
    <mergeCell ref="H237:H239"/>
    <mergeCell ref="F234:F236"/>
    <mergeCell ref="G234:G236"/>
    <mergeCell ref="H234:H236"/>
    <mergeCell ref="I234:I236"/>
    <mergeCell ref="J234:J236"/>
    <mergeCell ref="P234:P236"/>
    <mergeCell ref="I231:I233"/>
    <mergeCell ref="J231:J233"/>
    <mergeCell ref="P231:P233"/>
    <mergeCell ref="Q231:Q233"/>
    <mergeCell ref="R231:R233"/>
    <mergeCell ref="A234:A236"/>
    <mergeCell ref="B234:B236"/>
    <mergeCell ref="C234:C236"/>
    <mergeCell ref="D234:D236"/>
    <mergeCell ref="E234:E236"/>
    <mergeCell ref="Q228:Q230"/>
    <mergeCell ref="R228:R230"/>
    <mergeCell ref="A231:A233"/>
    <mergeCell ref="B231:B233"/>
    <mergeCell ref="C231:C233"/>
    <mergeCell ref="D231:D233"/>
    <mergeCell ref="E231:E233"/>
    <mergeCell ref="F231:F233"/>
    <mergeCell ref="G231:G233"/>
    <mergeCell ref="H231:H233"/>
    <mergeCell ref="F228:F230"/>
    <mergeCell ref="G228:G230"/>
    <mergeCell ref="H228:H230"/>
    <mergeCell ref="I228:I230"/>
    <mergeCell ref="J228:J230"/>
    <mergeCell ref="P228:P230"/>
    <mergeCell ref="I225:I227"/>
    <mergeCell ref="J225:J227"/>
    <mergeCell ref="P225:P227"/>
    <mergeCell ref="Q225:Q227"/>
    <mergeCell ref="R225:R227"/>
    <mergeCell ref="A228:A230"/>
    <mergeCell ref="B228:B230"/>
    <mergeCell ref="C228:C230"/>
    <mergeCell ref="D228:D230"/>
    <mergeCell ref="E228:E230"/>
    <mergeCell ref="R221:R223"/>
    <mergeCell ref="A224:C224"/>
    <mergeCell ref="A225:A227"/>
    <mergeCell ref="B225:B227"/>
    <mergeCell ref="C225:C227"/>
    <mergeCell ref="D225:D227"/>
    <mergeCell ref="E225:E227"/>
    <mergeCell ref="F225:F227"/>
    <mergeCell ref="G225:G227"/>
    <mergeCell ref="H225:H227"/>
    <mergeCell ref="G221:G223"/>
    <mergeCell ref="H221:H223"/>
    <mergeCell ref="I221:I223"/>
    <mergeCell ref="J221:J223"/>
    <mergeCell ref="P221:P223"/>
    <mergeCell ref="Q221:Q223"/>
    <mergeCell ref="J218:J220"/>
    <mergeCell ref="P218:P220"/>
    <mergeCell ref="Q218:Q220"/>
    <mergeCell ref="R218:R220"/>
    <mergeCell ref="A221:A223"/>
    <mergeCell ref="B221:B223"/>
    <mergeCell ref="C221:C223"/>
    <mergeCell ref="D221:D223"/>
    <mergeCell ref="E221:E223"/>
    <mergeCell ref="F221:F223"/>
    <mergeCell ref="R215:R217"/>
    <mergeCell ref="A218:A220"/>
    <mergeCell ref="B218:B220"/>
    <mergeCell ref="C218:C220"/>
    <mergeCell ref="D218:D220"/>
    <mergeCell ref="E218:E220"/>
    <mergeCell ref="F218:F220"/>
    <mergeCell ref="G218:G220"/>
    <mergeCell ref="H218:H220"/>
    <mergeCell ref="I218:I220"/>
    <mergeCell ref="G215:G217"/>
    <mergeCell ref="H215:H217"/>
    <mergeCell ref="I215:I217"/>
    <mergeCell ref="J215:J217"/>
    <mergeCell ref="P215:P217"/>
    <mergeCell ref="Q215:Q217"/>
    <mergeCell ref="J212:J214"/>
    <mergeCell ref="P212:P214"/>
    <mergeCell ref="Q212:Q214"/>
    <mergeCell ref="R212:R214"/>
    <mergeCell ref="A215:A217"/>
    <mergeCell ref="B215:B217"/>
    <mergeCell ref="C215:C217"/>
    <mergeCell ref="D215:D217"/>
    <mergeCell ref="E215:E217"/>
    <mergeCell ref="F215:F217"/>
    <mergeCell ref="R209:R211"/>
    <mergeCell ref="A212:A214"/>
    <mergeCell ref="B212:B214"/>
    <mergeCell ref="C212:C214"/>
    <mergeCell ref="D212:D214"/>
    <mergeCell ref="E212:E214"/>
    <mergeCell ref="F212:F214"/>
    <mergeCell ref="G212:G214"/>
    <mergeCell ref="H212:H214"/>
    <mergeCell ref="I212:I214"/>
    <mergeCell ref="G209:G211"/>
    <mergeCell ref="H209:H211"/>
    <mergeCell ref="I209:I211"/>
    <mergeCell ref="J209:J211"/>
    <mergeCell ref="P209:P211"/>
    <mergeCell ref="Q209:Q211"/>
    <mergeCell ref="A209:A211"/>
    <mergeCell ref="B209:B211"/>
    <mergeCell ref="C209:C211"/>
    <mergeCell ref="D209:D211"/>
    <mergeCell ref="E209:E211"/>
    <mergeCell ref="F209:F211"/>
    <mergeCell ref="I205:I207"/>
    <mergeCell ref="J205:J207"/>
    <mergeCell ref="P205:P207"/>
    <mergeCell ref="Q205:Q207"/>
    <mergeCell ref="R205:R207"/>
    <mergeCell ref="A208:C208"/>
    <mergeCell ref="Q202:Q204"/>
    <mergeCell ref="R202:R204"/>
    <mergeCell ref="A205:A207"/>
    <mergeCell ref="B205:B207"/>
    <mergeCell ref="C205:C207"/>
    <mergeCell ref="D205:D207"/>
    <mergeCell ref="E205:E207"/>
    <mergeCell ref="F205:F207"/>
    <mergeCell ref="G205:G207"/>
    <mergeCell ref="H205:H207"/>
    <mergeCell ref="F202:F204"/>
    <mergeCell ref="G202:G204"/>
    <mergeCell ref="H202:H204"/>
    <mergeCell ref="I202:I204"/>
    <mergeCell ref="J202:J204"/>
    <mergeCell ref="P202:P204"/>
    <mergeCell ref="I199:I201"/>
    <mergeCell ref="J199:J201"/>
    <mergeCell ref="P199:P201"/>
    <mergeCell ref="Q199:Q201"/>
    <mergeCell ref="R199:R201"/>
    <mergeCell ref="A202:A204"/>
    <mergeCell ref="B202:B204"/>
    <mergeCell ref="C202:C204"/>
    <mergeCell ref="D202:D204"/>
    <mergeCell ref="E202:E204"/>
    <mergeCell ref="Q196:Q198"/>
    <mergeCell ref="R196:R198"/>
    <mergeCell ref="A199:A201"/>
    <mergeCell ref="B199:B201"/>
    <mergeCell ref="C199:C201"/>
    <mergeCell ref="D199:D201"/>
    <mergeCell ref="E199:E201"/>
    <mergeCell ref="F199:F201"/>
    <mergeCell ref="G199:G201"/>
    <mergeCell ref="H199:H201"/>
    <mergeCell ref="F196:F198"/>
    <mergeCell ref="G196:G198"/>
    <mergeCell ref="H196:H198"/>
    <mergeCell ref="I196:I198"/>
    <mergeCell ref="J196:J198"/>
    <mergeCell ref="P196:P198"/>
    <mergeCell ref="I193:I195"/>
    <mergeCell ref="J193:J195"/>
    <mergeCell ref="P193:P195"/>
    <mergeCell ref="Q193:Q195"/>
    <mergeCell ref="R193:R195"/>
    <mergeCell ref="A196:A198"/>
    <mergeCell ref="B196:B198"/>
    <mergeCell ref="C196:C198"/>
    <mergeCell ref="D196:D198"/>
    <mergeCell ref="E196:E198"/>
    <mergeCell ref="R189:R191"/>
    <mergeCell ref="A192:C192"/>
    <mergeCell ref="A193:A195"/>
    <mergeCell ref="B193:B195"/>
    <mergeCell ref="C193:C195"/>
    <mergeCell ref="D193:D195"/>
    <mergeCell ref="E193:E195"/>
    <mergeCell ref="F193:F195"/>
    <mergeCell ref="G193:G195"/>
    <mergeCell ref="H193:H195"/>
    <mergeCell ref="G189:G191"/>
    <mergeCell ref="H189:H191"/>
    <mergeCell ref="I189:I191"/>
    <mergeCell ref="J189:J191"/>
    <mergeCell ref="P189:P191"/>
    <mergeCell ref="Q189:Q191"/>
    <mergeCell ref="J186:J188"/>
    <mergeCell ref="P186:P188"/>
    <mergeCell ref="Q186:Q188"/>
    <mergeCell ref="R186:R188"/>
    <mergeCell ref="A189:A191"/>
    <mergeCell ref="B189:B191"/>
    <mergeCell ref="C189:C191"/>
    <mergeCell ref="D189:D191"/>
    <mergeCell ref="E189:E191"/>
    <mergeCell ref="F189:F191"/>
    <mergeCell ref="R183:R185"/>
    <mergeCell ref="A186:A188"/>
    <mergeCell ref="B186:B188"/>
    <mergeCell ref="C186:C188"/>
    <mergeCell ref="D186:D188"/>
    <mergeCell ref="E186:E188"/>
    <mergeCell ref="F186:F188"/>
    <mergeCell ref="G186:G188"/>
    <mergeCell ref="H186:H188"/>
    <mergeCell ref="I186:I188"/>
    <mergeCell ref="G183:G185"/>
    <mergeCell ref="H183:H185"/>
    <mergeCell ref="I183:I185"/>
    <mergeCell ref="J183:J185"/>
    <mergeCell ref="P183:P185"/>
    <mergeCell ref="Q183:Q185"/>
    <mergeCell ref="J180:J182"/>
    <mergeCell ref="P180:P182"/>
    <mergeCell ref="Q180:Q182"/>
    <mergeCell ref="R180:R182"/>
    <mergeCell ref="A183:A185"/>
    <mergeCell ref="B183:B185"/>
    <mergeCell ref="C183:C185"/>
    <mergeCell ref="D183:D185"/>
    <mergeCell ref="E183:E185"/>
    <mergeCell ref="F183:F185"/>
    <mergeCell ref="R177:R179"/>
    <mergeCell ref="A180:A182"/>
    <mergeCell ref="B180:B182"/>
    <mergeCell ref="C180:C182"/>
    <mergeCell ref="D180:D182"/>
    <mergeCell ref="E180:E182"/>
    <mergeCell ref="F180:F182"/>
    <mergeCell ref="G180:G182"/>
    <mergeCell ref="H180:H182"/>
    <mergeCell ref="I180:I182"/>
    <mergeCell ref="G177:G179"/>
    <mergeCell ref="H177:H179"/>
    <mergeCell ref="I177:I179"/>
    <mergeCell ref="J177:J179"/>
    <mergeCell ref="P177:P179"/>
    <mergeCell ref="Q177:Q179"/>
    <mergeCell ref="A177:A179"/>
    <mergeCell ref="B177:B179"/>
    <mergeCell ref="C177:C179"/>
    <mergeCell ref="D177:D179"/>
    <mergeCell ref="E177:E179"/>
    <mergeCell ref="F177:F179"/>
    <mergeCell ref="I173:I175"/>
    <mergeCell ref="J173:J175"/>
    <mergeCell ref="P173:P175"/>
    <mergeCell ref="Q173:Q175"/>
    <mergeCell ref="R173:R175"/>
    <mergeCell ref="A176:C176"/>
    <mergeCell ref="Q170:Q172"/>
    <mergeCell ref="R170:R172"/>
    <mergeCell ref="A173:A175"/>
    <mergeCell ref="B173:B175"/>
    <mergeCell ref="C173:C175"/>
    <mergeCell ref="D173:D175"/>
    <mergeCell ref="E173:E175"/>
    <mergeCell ref="F173:F175"/>
    <mergeCell ref="G173:G175"/>
    <mergeCell ref="H173:H175"/>
    <mergeCell ref="F170:F172"/>
    <mergeCell ref="G170:G172"/>
    <mergeCell ref="H170:H172"/>
    <mergeCell ref="I170:I172"/>
    <mergeCell ref="J170:J172"/>
    <mergeCell ref="P170:P172"/>
    <mergeCell ref="I167:I169"/>
    <mergeCell ref="J167:J169"/>
    <mergeCell ref="P167:P169"/>
    <mergeCell ref="Q167:Q169"/>
    <mergeCell ref="R167:R169"/>
    <mergeCell ref="A170:A172"/>
    <mergeCell ref="B170:B172"/>
    <mergeCell ref="C170:C172"/>
    <mergeCell ref="D170:D172"/>
    <mergeCell ref="E170:E172"/>
    <mergeCell ref="Q164:Q166"/>
    <mergeCell ref="R164:R166"/>
    <mergeCell ref="A167:A169"/>
    <mergeCell ref="B167:B169"/>
    <mergeCell ref="C167:C169"/>
    <mergeCell ref="D167:D169"/>
    <mergeCell ref="E167:E169"/>
    <mergeCell ref="F167:F169"/>
    <mergeCell ref="G167:G169"/>
    <mergeCell ref="H167:H169"/>
    <mergeCell ref="F164:F166"/>
    <mergeCell ref="G164:G166"/>
    <mergeCell ref="H164:H166"/>
    <mergeCell ref="I164:I166"/>
    <mergeCell ref="J164:J166"/>
    <mergeCell ref="P164:P166"/>
    <mergeCell ref="I161:I163"/>
    <mergeCell ref="J161:J163"/>
    <mergeCell ref="P161:P163"/>
    <mergeCell ref="Q161:Q163"/>
    <mergeCell ref="R161:R163"/>
    <mergeCell ref="A164:A166"/>
    <mergeCell ref="B164:B166"/>
    <mergeCell ref="C164:C166"/>
    <mergeCell ref="D164:D166"/>
    <mergeCell ref="E164:E166"/>
    <mergeCell ref="R157:R159"/>
    <mergeCell ref="A160:C160"/>
    <mergeCell ref="A161:A163"/>
    <mergeCell ref="B161:B163"/>
    <mergeCell ref="C161:C163"/>
    <mergeCell ref="D161:D163"/>
    <mergeCell ref="E161:E163"/>
    <mergeCell ref="F161:F163"/>
    <mergeCell ref="G161:G163"/>
    <mergeCell ref="H161:H163"/>
    <mergeCell ref="G157:G159"/>
    <mergeCell ref="H157:H159"/>
    <mergeCell ref="I157:I159"/>
    <mergeCell ref="J157:J159"/>
    <mergeCell ref="P157:P159"/>
    <mergeCell ref="Q157:Q159"/>
    <mergeCell ref="J154:J156"/>
    <mergeCell ref="P154:P156"/>
    <mergeCell ref="Q154:Q156"/>
    <mergeCell ref="R154:R156"/>
    <mergeCell ref="A157:A159"/>
    <mergeCell ref="B157:B159"/>
    <mergeCell ref="C157:C159"/>
    <mergeCell ref="D157:D159"/>
    <mergeCell ref="E157:E159"/>
    <mergeCell ref="F157:F159"/>
    <mergeCell ref="R151:R153"/>
    <mergeCell ref="A154:A156"/>
    <mergeCell ref="B154:B156"/>
    <mergeCell ref="C154:C156"/>
    <mergeCell ref="D154:D156"/>
    <mergeCell ref="E154:E156"/>
    <mergeCell ref="F154:F156"/>
    <mergeCell ref="G154:G156"/>
    <mergeCell ref="H154:H156"/>
    <mergeCell ref="I154:I156"/>
    <mergeCell ref="G151:G153"/>
    <mergeCell ref="H151:H153"/>
    <mergeCell ref="I151:I153"/>
    <mergeCell ref="J151:J153"/>
    <mergeCell ref="P151:P153"/>
    <mergeCell ref="Q151:Q153"/>
    <mergeCell ref="J148:J150"/>
    <mergeCell ref="P148:P150"/>
    <mergeCell ref="Q148:Q150"/>
    <mergeCell ref="R148:R150"/>
    <mergeCell ref="A151:A153"/>
    <mergeCell ref="B151:B153"/>
    <mergeCell ref="C151:C153"/>
    <mergeCell ref="D151:D153"/>
    <mergeCell ref="E151:E153"/>
    <mergeCell ref="F151:F153"/>
    <mergeCell ref="R145:R147"/>
    <mergeCell ref="A148:A150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G145:G147"/>
    <mergeCell ref="H145:H147"/>
    <mergeCell ref="I145:I147"/>
    <mergeCell ref="J145:J147"/>
    <mergeCell ref="P145:P147"/>
    <mergeCell ref="Q145:Q147"/>
    <mergeCell ref="A145:A147"/>
    <mergeCell ref="B145:B147"/>
    <mergeCell ref="C145:C147"/>
    <mergeCell ref="D145:D147"/>
    <mergeCell ref="E145:E147"/>
    <mergeCell ref="F145:F147"/>
    <mergeCell ref="I141:I143"/>
    <mergeCell ref="J141:J143"/>
    <mergeCell ref="P141:P143"/>
    <mergeCell ref="Q141:Q143"/>
    <mergeCell ref="R141:R143"/>
    <mergeCell ref="A144:C144"/>
    <mergeCell ref="Q138:Q140"/>
    <mergeCell ref="R138:R140"/>
    <mergeCell ref="A141:A143"/>
    <mergeCell ref="B141:B143"/>
    <mergeCell ref="C141:C143"/>
    <mergeCell ref="D141:D143"/>
    <mergeCell ref="E141:E143"/>
    <mergeCell ref="F141:F143"/>
    <mergeCell ref="G141:G143"/>
    <mergeCell ref="H141:H143"/>
    <mergeCell ref="F138:F140"/>
    <mergeCell ref="G138:G140"/>
    <mergeCell ref="H138:H140"/>
    <mergeCell ref="I138:I140"/>
    <mergeCell ref="J138:J140"/>
    <mergeCell ref="P138:P140"/>
    <mergeCell ref="I135:I137"/>
    <mergeCell ref="J135:J137"/>
    <mergeCell ref="P135:P137"/>
    <mergeCell ref="Q135:Q137"/>
    <mergeCell ref="R135:R137"/>
    <mergeCell ref="A138:A140"/>
    <mergeCell ref="B138:B140"/>
    <mergeCell ref="C138:C140"/>
    <mergeCell ref="D138:D140"/>
    <mergeCell ref="E138:E140"/>
    <mergeCell ref="Q132:Q134"/>
    <mergeCell ref="R132:R134"/>
    <mergeCell ref="A135:A137"/>
    <mergeCell ref="B135:B137"/>
    <mergeCell ref="C135:C137"/>
    <mergeCell ref="D135:D137"/>
    <mergeCell ref="E135:E137"/>
    <mergeCell ref="F135:F137"/>
    <mergeCell ref="G135:G137"/>
    <mergeCell ref="H135:H137"/>
    <mergeCell ref="F132:F134"/>
    <mergeCell ref="G132:G134"/>
    <mergeCell ref="H132:H134"/>
    <mergeCell ref="I132:I134"/>
    <mergeCell ref="J132:J134"/>
    <mergeCell ref="P132:P134"/>
    <mergeCell ref="I129:I131"/>
    <mergeCell ref="J129:J131"/>
    <mergeCell ref="P129:P131"/>
    <mergeCell ref="Q129:Q131"/>
    <mergeCell ref="R129:R131"/>
    <mergeCell ref="A132:A134"/>
    <mergeCell ref="B132:B134"/>
    <mergeCell ref="C132:C134"/>
    <mergeCell ref="D132:D134"/>
    <mergeCell ref="E132:E134"/>
    <mergeCell ref="R125:R127"/>
    <mergeCell ref="A128:C128"/>
    <mergeCell ref="A129:A131"/>
    <mergeCell ref="B129:B131"/>
    <mergeCell ref="C129:C131"/>
    <mergeCell ref="D129:D131"/>
    <mergeCell ref="E129:E131"/>
    <mergeCell ref="F129:F131"/>
    <mergeCell ref="G129:G131"/>
    <mergeCell ref="H129:H131"/>
    <mergeCell ref="G125:G127"/>
    <mergeCell ref="H125:H127"/>
    <mergeCell ref="I125:I127"/>
    <mergeCell ref="J125:J127"/>
    <mergeCell ref="P125:P127"/>
    <mergeCell ref="Q125:Q127"/>
    <mergeCell ref="J122:J124"/>
    <mergeCell ref="P122:P124"/>
    <mergeCell ref="Q122:Q124"/>
    <mergeCell ref="R122:R124"/>
    <mergeCell ref="A125:A127"/>
    <mergeCell ref="B125:B127"/>
    <mergeCell ref="C125:C127"/>
    <mergeCell ref="D125:D127"/>
    <mergeCell ref="E125:E127"/>
    <mergeCell ref="F125:F127"/>
    <mergeCell ref="R119:R121"/>
    <mergeCell ref="A122:A124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G119:G121"/>
    <mergeCell ref="H119:H121"/>
    <mergeCell ref="I119:I121"/>
    <mergeCell ref="J119:J121"/>
    <mergeCell ref="P119:P121"/>
    <mergeCell ref="Q119:Q121"/>
    <mergeCell ref="J116:J118"/>
    <mergeCell ref="P116:P118"/>
    <mergeCell ref="Q116:Q118"/>
    <mergeCell ref="R116:R118"/>
    <mergeCell ref="A119:A121"/>
    <mergeCell ref="B119:B121"/>
    <mergeCell ref="C119:C121"/>
    <mergeCell ref="D119:D121"/>
    <mergeCell ref="E119:E121"/>
    <mergeCell ref="F119:F121"/>
    <mergeCell ref="R113:R115"/>
    <mergeCell ref="A116:A118"/>
    <mergeCell ref="B116:B118"/>
    <mergeCell ref="C116:C118"/>
    <mergeCell ref="D116:D118"/>
    <mergeCell ref="E116:E118"/>
    <mergeCell ref="F116:F118"/>
    <mergeCell ref="G116:G118"/>
    <mergeCell ref="H116:H118"/>
    <mergeCell ref="I116:I118"/>
    <mergeCell ref="G113:G115"/>
    <mergeCell ref="H113:H115"/>
    <mergeCell ref="I113:I115"/>
    <mergeCell ref="J113:J115"/>
    <mergeCell ref="P113:P115"/>
    <mergeCell ref="Q113:Q115"/>
    <mergeCell ref="A113:A115"/>
    <mergeCell ref="B113:B115"/>
    <mergeCell ref="C113:C115"/>
    <mergeCell ref="D113:D115"/>
    <mergeCell ref="E113:E115"/>
    <mergeCell ref="F113:F115"/>
    <mergeCell ref="I109:I111"/>
    <mergeCell ref="J109:J111"/>
    <mergeCell ref="P109:P111"/>
    <mergeCell ref="Q109:Q111"/>
    <mergeCell ref="R109:R111"/>
    <mergeCell ref="A112:C112"/>
    <mergeCell ref="Q106:Q108"/>
    <mergeCell ref="R106:R108"/>
    <mergeCell ref="A109:A111"/>
    <mergeCell ref="B109:B111"/>
    <mergeCell ref="C109:C111"/>
    <mergeCell ref="D109:D111"/>
    <mergeCell ref="E109:E111"/>
    <mergeCell ref="F109:F111"/>
    <mergeCell ref="G109:G111"/>
    <mergeCell ref="H109:H111"/>
    <mergeCell ref="F106:F108"/>
    <mergeCell ref="G106:G108"/>
    <mergeCell ref="H106:H108"/>
    <mergeCell ref="I106:I108"/>
    <mergeCell ref="J106:J108"/>
    <mergeCell ref="P106:P108"/>
    <mergeCell ref="I103:I105"/>
    <mergeCell ref="J103:J105"/>
    <mergeCell ref="P103:P105"/>
    <mergeCell ref="Q103:Q105"/>
    <mergeCell ref="R103:R105"/>
    <mergeCell ref="A106:A108"/>
    <mergeCell ref="B106:B108"/>
    <mergeCell ref="C106:C108"/>
    <mergeCell ref="D106:D108"/>
    <mergeCell ref="E106:E108"/>
    <mergeCell ref="Q100:Q102"/>
    <mergeCell ref="R100:R102"/>
    <mergeCell ref="A103:A105"/>
    <mergeCell ref="B103:B105"/>
    <mergeCell ref="C103:C105"/>
    <mergeCell ref="D103:D105"/>
    <mergeCell ref="E103:E105"/>
    <mergeCell ref="F103:F105"/>
    <mergeCell ref="G103:G105"/>
    <mergeCell ref="H103:H105"/>
    <mergeCell ref="F100:F102"/>
    <mergeCell ref="G100:G102"/>
    <mergeCell ref="H100:H102"/>
    <mergeCell ref="I100:I102"/>
    <mergeCell ref="J100:J102"/>
    <mergeCell ref="P100:P102"/>
    <mergeCell ref="I97:I99"/>
    <mergeCell ref="J97:J99"/>
    <mergeCell ref="P97:P99"/>
    <mergeCell ref="Q97:Q99"/>
    <mergeCell ref="R97:R99"/>
    <mergeCell ref="A100:A102"/>
    <mergeCell ref="B100:B102"/>
    <mergeCell ref="C100:C102"/>
    <mergeCell ref="D100:D102"/>
    <mergeCell ref="E100:E102"/>
    <mergeCell ref="R93:R95"/>
    <mergeCell ref="A96:C96"/>
    <mergeCell ref="A97:A99"/>
    <mergeCell ref="B97:B99"/>
    <mergeCell ref="C97:C99"/>
    <mergeCell ref="D97:D99"/>
    <mergeCell ref="E97:E99"/>
    <mergeCell ref="F97:F99"/>
    <mergeCell ref="G97:G99"/>
    <mergeCell ref="H97:H99"/>
    <mergeCell ref="G93:G95"/>
    <mergeCell ref="H93:H95"/>
    <mergeCell ref="I93:I95"/>
    <mergeCell ref="J93:J95"/>
    <mergeCell ref="P93:P95"/>
    <mergeCell ref="Q93:Q95"/>
    <mergeCell ref="J90:J92"/>
    <mergeCell ref="P90:P92"/>
    <mergeCell ref="Q90:Q92"/>
    <mergeCell ref="R90:R92"/>
    <mergeCell ref="A93:A95"/>
    <mergeCell ref="B93:B95"/>
    <mergeCell ref="C93:C95"/>
    <mergeCell ref="D93:D95"/>
    <mergeCell ref="E93:E95"/>
    <mergeCell ref="F93:F95"/>
    <mergeCell ref="R87:R89"/>
    <mergeCell ref="A90:A92"/>
    <mergeCell ref="B90:B92"/>
    <mergeCell ref="C90:C92"/>
    <mergeCell ref="D90:D92"/>
    <mergeCell ref="E90:E92"/>
    <mergeCell ref="F90:F92"/>
    <mergeCell ref="G90:G92"/>
    <mergeCell ref="H90:H92"/>
    <mergeCell ref="I90:I92"/>
    <mergeCell ref="G87:G89"/>
    <mergeCell ref="H87:H89"/>
    <mergeCell ref="I87:I89"/>
    <mergeCell ref="J87:J89"/>
    <mergeCell ref="P87:P89"/>
    <mergeCell ref="Q87:Q89"/>
    <mergeCell ref="J84:J86"/>
    <mergeCell ref="P84:P86"/>
    <mergeCell ref="Q84:Q86"/>
    <mergeCell ref="R84:R86"/>
    <mergeCell ref="A87:A89"/>
    <mergeCell ref="B87:B89"/>
    <mergeCell ref="C87:C89"/>
    <mergeCell ref="D87:D89"/>
    <mergeCell ref="E87:E89"/>
    <mergeCell ref="F87:F89"/>
    <mergeCell ref="R81:R83"/>
    <mergeCell ref="A84:A86"/>
    <mergeCell ref="B84:B86"/>
    <mergeCell ref="C84:C86"/>
    <mergeCell ref="D84:D86"/>
    <mergeCell ref="E84:E86"/>
    <mergeCell ref="F84:F86"/>
    <mergeCell ref="G84:G86"/>
    <mergeCell ref="H84:H86"/>
    <mergeCell ref="I84:I86"/>
    <mergeCell ref="G81:G83"/>
    <mergeCell ref="H81:H83"/>
    <mergeCell ref="I81:I83"/>
    <mergeCell ref="J81:J83"/>
    <mergeCell ref="P81:P83"/>
    <mergeCell ref="Q81:Q83"/>
    <mergeCell ref="A81:A83"/>
    <mergeCell ref="B81:B83"/>
    <mergeCell ref="C81:C83"/>
    <mergeCell ref="D81:D83"/>
    <mergeCell ref="E81:E83"/>
    <mergeCell ref="F81:F83"/>
    <mergeCell ref="I77:I79"/>
    <mergeCell ref="J77:J79"/>
    <mergeCell ref="P77:P79"/>
    <mergeCell ref="Q77:Q79"/>
    <mergeCell ref="R77:R79"/>
    <mergeCell ref="A80:C80"/>
    <mergeCell ref="Q74:Q76"/>
    <mergeCell ref="R74:R76"/>
    <mergeCell ref="A77:A79"/>
    <mergeCell ref="B77:B79"/>
    <mergeCell ref="C77:C79"/>
    <mergeCell ref="D77:D79"/>
    <mergeCell ref="E77:E79"/>
    <mergeCell ref="F77:F79"/>
    <mergeCell ref="G77:G79"/>
    <mergeCell ref="H77:H79"/>
    <mergeCell ref="F74:F76"/>
    <mergeCell ref="G74:G76"/>
    <mergeCell ref="H74:H76"/>
    <mergeCell ref="I74:I76"/>
    <mergeCell ref="J74:J76"/>
    <mergeCell ref="P74:P76"/>
    <mergeCell ref="I71:I73"/>
    <mergeCell ref="J71:J73"/>
    <mergeCell ref="P71:P73"/>
    <mergeCell ref="Q71:Q73"/>
    <mergeCell ref="R71:R73"/>
    <mergeCell ref="A74:A76"/>
    <mergeCell ref="B74:B76"/>
    <mergeCell ref="C74:C76"/>
    <mergeCell ref="D74:D76"/>
    <mergeCell ref="E74:E76"/>
    <mergeCell ref="Q68:Q70"/>
    <mergeCell ref="R68:R70"/>
    <mergeCell ref="A71:A73"/>
    <mergeCell ref="B71:B73"/>
    <mergeCell ref="C71:C73"/>
    <mergeCell ref="D71:D73"/>
    <mergeCell ref="E71:E73"/>
    <mergeCell ref="F71:F73"/>
    <mergeCell ref="G71:G73"/>
    <mergeCell ref="H71:H73"/>
    <mergeCell ref="F68:F70"/>
    <mergeCell ref="G68:G70"/>
    <mergeCell ref="H68:H70"/>
    <mergeCell ref="I68:I70"/>
    <mergeCell ref="J68:J70"/>
    <mergeCell ref="P68:P70"/>
    <mergeCell ref="I65:I67"/>
    <mergeCell ref="J65:J67"/>
    <mergeCell ref="P65:P67"/>
    <mergeCell ref="Q65:Q67"/>
    <mergeCell ref="R65:R67"/>
    <mergeCell ref="A68:A70"/>
    <mergeCell ref="B68:B70"/>
    <mergeCell ref="C68:C70"/>
    <mergeCell ref="D68:D70"/>
    <mergeCell ref="E68:E70"/>
    <mergeCell ref="R61:R63"/>
    <mergeCell ref="A64:C64"/>
    <mergeCell ref="A65:A67"/>
    <mergeCell ref="B65:B67"/>
    <mergeCell ref="C65:C67"/>
    <mergeCell ref="D65:D67"/>
    <mergeCell ref="E65:E67"/>
    <mergeCell ref="F65:F67"/>
    <mergeCell ref="G65:G67"/>
    <mergeCell ref="H65:H67"/>
    <mergeCell ref="G61:G63"/>
    <mergeCell ref="H61:H63"/>
    <mergeCell ref="I61:I63"/>
    <mergeCell ref="J61:J63"/>
    <mergeCell ref="P61:P63"/>
    <mergeCell ref="Q61:Q63"/>
    <mergeCell ref="J58:J60"/>
    <mergeCell ref="P58:P60"/>
    <mergeCell ref="Q58:Q60"/>
    <mergeCell ref="R58:R60"/>
    <mergeCell ref="A61:A63"/>
    <mergeCell ref="B61:B63"/>
    <mergeCell ref="C61:C63"/>
    <mergeCell ref="D61:D63"/>
    <mergeCell ref="E61:E63"/>
    <mergeCell ref="F61:F63"/>
    <mergeCell ref="R55:R57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G55:G57"/>
    <mergeCell ref="H55:H57"/>
    <mergeCell ref="I55:I57"/>
    <mergeCell ref="J55:J57"/>
    <mergeCell ref="P55:P57"/>
    <mergeCell ref="Q55:Q57"/>
    <mergeCell ref="J52:J54"/>
    <mergeCell ref="P52:P54"/>
    <mergeCell ref="Q52:Q54"/>
    <mergeCell ref="R52:R54"/>
    <mergeCell ref="A55:A57"/>
    <mergeCell ref="B55:B57"/>
    <mergeCell ref="C55:C57"/>
    <mergeCell ref="D55:D57"/>
    <mergeCell ref="E55:E57"/>
    <mergeCell ref="F55:F57"/>
    <mergeCell ref="R49:R51"/>
    <mergeCell ref="A52:A54"/>
    <mergeCell ref="B52:B54"/>
    <mergeCell ref="C52:C54"/>
    <mergeCell ref="D52:D54"/>
    <mergeCell ref="E52:E54"/>
    <mergeCell ref="F52:F54"/>
    <mergeCell ref="G52:G54"/>
    <mergeCell ref="H52:H54"/>
    <mergeCell ref="I52:I54"/>
    <mergeCell ref="G49:G51"/>
    <mergeCell ref="H49:H51"/>
    <mergeCell ref="I49:I51"/>
    <mergeCell ref="J49:J51"/>
    <mergeCell ref="P49:P51"/>
    <mergeCell ref="Q49:Q51"/>
    <mergeCell ref="A49:A51"/>
    <mergeCell ref="B49:B51"/>
    <mergeCell ref="C49:C51"/>
    <mergeCell ref="D49:D51"/>
    <mergeCell ref="E49:E51"/>
    <mergeCell ref="F49:F51"/>
    <mergeCell ref="I45:I47"/>
    <mergeCell ref="J45:J47"/>
    <mergeCell ref="P45:P47"/>
    <mergeCell ref="Q45:Q47"/>
    <mergeCell ref="R45:R47"/>
    <mergeCell ref="A48:C48"/>
    <mergeCell ref="Q42:Q44"/>
    <mergeCell ref="R42:R44"/>
    <mergeCell ref="A45:A47"/>
    <mergeCell ref="B45:B47"/>
    <mergeCell ref="C45:C47"/>
    <mergeCell ref="D45:D47"/>
    <mergeCell ref="E45:E47"/>
    <mergeCell ref="F45:F47"/>
    <mergeCell ref="G45:G47"/>
    <mergeCell ref="H45:H47"/>
    <mergeCell ref="F42:F44"/>
    <mergeCell ref="G42:G44"/>
    <mergeCell ref="H42:H44"/>
    <mergeCell ref="I42:I44"/>
    <mergeCell ref="J42:J44"/>
    <mergeCell ref="P42:P44"/>
    <mergeCell ref="I39:I41"/>
    <mergeCell ref="J39:J41"/>
    <mergeCell ref="P39:P41"/>
    <mergeCell ref="Q39:Q41"/>
    <mergeCell ref="R39:R41"/>
    <mergeCell ref="A42:A44"/>
    <mergeCell ref="B42:B44"/>
    <mergeCell ref="C42:C44"/>
    <mergeCell ref="D42:D44"/>
    <mergeCell ref="E42:E44"/>
    <mergeCell ref="Q36:Q38"/>
    <mergeCell ref="R36:R38"/>
    <mergeCell ref="A39:A41"/>
    <mergeCell ref="B39:B41"/>
    <mergeCell ref="C39:C41"/>
    <mergeCell ref="D39:D41"/>
    <mergeCell ref="E39:E41"/>
    <mergeCell ref="F39:F41"/>
    <mergeCell ref="G39:G41"/>
    <mergeCell ref="H39:H41"/>
    <mergeCell ref="F36:F38"/>
    <mergeCell ref="G36:G38"/>
    <mergeCell ref="H36:H38"/>
    <mergeCell ref="I36:I38"/>
    <mergeCell ref="J36:J38"/>
    <mergeCell ref="P36:P38"/>
    <mergeCell ref="I33:I35"/>
    <mergeCell ref="J33:J35"/>
    <mergeCell ref="P33:P35"/>
    <mergeCell ref="Q33:Q35"/>
    <mergeCell ref="R33:R35"/>
    <mergeCell ref="A36:A38"/>
    <mergeCell ref="B36:B38"/>
    <mergeCell ref="C36:C38"/>
    <mergeCell ref="D36:D38"/>
    <mergeCell ref="E36:E38"/>
    <mergeCell ref="R29:R31"/>
    <mergeCell ref="A32:C32"/>
    <mergeCell ref="A33:A35"/>
    <mergeCell ref="B33:B35"/>
    <mergeCell ref="C33:C35"/>
    <mergeCell ref="D33:D35"/>
    <mergeCell ref="E33:E35"/>
    <mergeCell ref="F33:F35"/>
    <mergeCell ref="G33:G35"/>
    <mergeCell ref="H33:H35"/>
    <mergeCell ref="G29:G31"/>
    <mergeCell ref="H29:H31"/>
    <mergeCell ref="I29:I31"/>
    <mergeCell ref="J29:J31"/>
    <mergeCell ref="P29:P31"/>
    <mergeCell ref="Q29:Q31"/>
    <mergeCell ref="J26:J28"/>
    <mergeCell ref="P26:P28"/>
    <mergeCell ref="Q26:Q28"/>
    <mergeCell ref="R26:R28"/>
    <mergeCell ref="A29:A31"/>
    <mergeCell ref="B29:B31"/>
    <mergeCell ref="C29:C31"/>
    <mergeCell ref="D29:D31"/>
    <mergeCell ref="E29:E31"/>
    <mergeCell ref="F29:F31"/>
    <mergeCell ref="R23:R25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G23:G25"/>
    <mergeCell ref="H23:H25"/>
    <mergeCell ref="I23:I25"/>
    <mergeCell ref="J23:J25"/>
    <mergeCell ref="P23:P25"/>
    <mergeCell ref="Q23:Q25"/>
    <mergeCell ref="J20:J22"/>
    <mergeCell ref="P20:P22"/>
    <mergeCell ref="Q20:Q22"/>
    <mergeCell ref="R20:R22"/>
    <mergeCell ref="A23:A25"/>
    <mergeCell ref="B23:B25"/>
    <mergeCell ref="C23:C25"/>
    <mergeCell ref="D23:D25"/>
    <mergeCell ref="E23:E25"/>
    <mergeCell ref="F23:F25"/>
    <mergeCell ref="R17:R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G17:G19"/>
    <mergeCell ref="H17:H19"/>
    <mergeCell ref="I17:I19"/>
    <mergeCell ref="J17:J19"/>
    <mergeCell ref="P17:P19"/>
    <mergeCell ref="Q17:Q19"/>
    <mergeCell ref="A17:A19"/>
    <mergeCell ref="B17:B19"/>
    <mergeCell ref="C17:C19"/>
    <mergeCell ref="D17:D19"/>
    <mergeCell ref="E17:E19"/>
    <mergeCell ref="F17:F19"/>
    <mergeCell ref="P11:P13"/>
    <mergeCell ref="Q11:Q13"/>
    <mergeCell ref="G13:H13"/>
    <mergeCell ref="I13:J13"/>
    <mergeCell ref="K13:O13"/>
    <mergeCell ref="A16:C16"/>
    <mergeCell ref="C9:E9"/>
    <mergeCell ref="F9:G9"/>
    <mergeCell ref="K9:O9"/>
    <mergeCell ref="A11:A14"/>
    <mergeCell ref="B11:B14"/>
    <mergeCell ref="C11:C14"/>
    <mergeCell ref="D11:D14"/>
    <mergeCell ref="E11:E14"/>
    <mergeCell ref="F11:F14"/>
    <mergeCell ref="G11:O12"/>
    <mergeCell ref="A3:B3"/>
    <mergeCell ref="D3:R3"/>
    <mergeCell ref="A5:Q5"/>
    <mergeCell ref="J7:K7"/>
    <mergeCell ref="L7:O7"/>
    <mergeCell ref="A8:E8"/>
    <mergeCell ref="F8:G8"/>
    <mergeCell ref="L8:O8"/>
  </mergeCells>
  <pageMargins left="0.99" right="0.7" top="0.75" bottom="0.75" header="0.26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2018-04-10T08:04:39Z</dcterms:modified>
</cp:coreProperties>
</file>