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9636"/>
  </bookViews>
  <sheets>
    <sheet name="2" sheetId="3" r:id="rId1"/>
    <sheet name="10.02.2020" sheetId="2" r:id="rId2"/>
  </sheets>
  <definedNames>
    <definedName name="_xlnm._FilterDatabase" localSheetId="1" hidden="1">'10.02.2020'!#REF!</definedName>
    <definedName name="_xlnm._FilterDatabase" localSheetId="0" hidden="1">'2'!#REF!</definedName>
    <definedName name="_xlnm.Print_Area" localSheetId="1">'10.02.2020'!$A$1:$G$440</definedName>
    <definedName name="_xlnm.Print_Area" localSheetId="0">'2'!$A$1:$G$36</definedName>
  </definedNames>
  <calcPr calcId="124519"/>
</workbook>
</file>

<file path=xl/calcChain.xml><?xml version="1.0" encoding="utf-8"?>
<calcChain xmlns="http://schemas.openxmlformats.org/spreadsheetml/2006/main">
  <c r="G32" i="3"/>
  <c r="G33" s="1"/>
  <c r="G29"/>
  <c r="G30" s="1"/>
  <c r="G26"/>
  <c r="G22"/>
  <c r="G23" s="1"/>
  <c r="G25" l="1"/>
  <c r="G27" s="1"/>
  <c r="F118" i="2"/>
  <c r="E402" l="1"/>
  <c r="E283"/>
  <c r="G398" l="1"/>
  <c r="G399" s="1"/>
  <c r="G410" l="1"/>
  <c r="G411" s="1"/>
  <c r="E274"/>
  <c r="G274" s="1"/>
  <c r="E275"/>
  <c r="G275" s="1"/>
  <c r="G271"/>
  <c r="G272" s="1"/>
  <c r="G291"/>
  <c r="G285"/>
  <c r="G284"/>
  <c r="G283"/>
  <c r="G282"/>
  <c r="G286" l="1"/>
  <c r="G276"/>
  <c r="G296" l="1"/>
  <c r="G292"/>
  <c r="G288"/>
  <c r="G289" s="1"/>
  <c r="G279"/>
  <c r="G280" s="1"/>
  <c r="E425"/>
  <c r="G425" s="1"/>
  <c r="G426" s="1"/>
  <c r="E422"/>
  <c r="G422" s="1"/>
  <c r="E421"/>
  <c r="G421" s="1"/>
  <c r="E420"/>
  <c r="G420" s="1"/>
  <c r="E419"/>
  <c r="G419" s="1"/>
  <c r="G416"/>
  <c r="G417" s="1"/>
  <c r="E413"/>
  <c r="G413" s="1"/>
  <c r="G414" s="1"/>
  <c r="G407"/>
  <c r="G408" s="1"/>
  <c r="G404"/>
  <c r="E403"/>
  <c r="G403" s="1"/>
  <c r="G402"/>
  <c r="E401"/>
  <c r="G401" s="1"/>
  <c r="E395"/>
  <c r="G395" s="1"/>
  <c r="G396" s="1"/>
  <c r="G392"/>
  <c r="G391"/>
  <c r="G390"/>
  <c r="G389"/>
  <c r="E386"/>
  <c r="G386" s="1"/>
  <c r="E385"/>
  <c r="G385" s="1"/>
  <c r="G381"/>
  <c r="G382" s="1"/>
  <c r="G378"/>
  <c r="G377"/>
  <c r="G376"/>
  <c r="G375"/>
  <c r="G372"/>
  <c r="G371"/>
  <c r="G368"/>
  <c r="G367"/>
  <c r="G366"/>
  <c r="G365"/>
  <c r="G364"/>
  <c r="G363"/>
  <c r="G362"/>
  <c r="F361"/>
  <c r="G361" s="1"/>
  <c r="G358"/>
  <c r="G357"/>
  <c r="G356"/>
  <c r="G355"/>
  <c r="G354"/>
  <c r="G353"/>
  <c r="G352"/>
  <c r="G351"/>
  <c r="G348"/>
  <c r="G349" s="1"/>
  <c r="G345"/>
  <c r="G344"/>
  <c r="G341"/>
  <c r="G340"/>
  <c r="G339"/>
  <c r="E338"/>
  <c r="G338" s="1"/>
  <c r="E337"/>
  <c r="G337" s="1"/>
  <c r="G334"/>
  <c r="G333"/>
  <c r="G332"/>
  <c r="G331"/>
  <c r="G330"/>
  <c r="G329"/>
  <c r="G328"/>
  <c r="G327"/>
  <c r="G326"/>
  <c r="G325"/>
  <c r="G324"/>
  <c r="G323"/>
  <c r="G322"/>
  <c r="G319"/>
  <c r="G318"/>
  <c r="G317"/>
  <c r="G314"/>
  <c r="G315" s="1"/>
  <c r="G311"/>
  <c r="G312" s="1"/>
  <c r="G308"/>
  <c r="F307"/>
  <c r="G307" s="1"/>
  <c r="G304"/>
  <c r="G305" s="1"/>
  <c r="G261"/>
  <c r="G262" s="1"/>
  <c r="G258"/>
  <c r="G257"/>
  <c r="G254"/>
  <c r="G255" s="1"/>
  <c r="G251"/>
  <c r="G252" s="1"/>
  <c r="G248"/>
  <c r="G249" s="1"/>
  <c r="G245"/>
  <c r="G246" s="1"/>
  <c r="G242"/>
  <c r="G243" s="1"/>
  <c r="G239"/>
  <c r="G240" s="1"/>
  <c r="G236"/>
  <c r="G237" s="1"/>
  <c r="G233"/>
  <c r="G234" s="1"/>
  <c r="G230"/>
  <c r="G231" s="1"/>
  <c r="G227"/>
  <c r="G226"/>
  <c r="G223"/>
  <c r="G224" s="1"/>
  <c r="G220"/>
  <c r="G219"/>
  <c r="G216"/>
  <c r="G217" s="1"/>
  <c r="G213"/>
  <c r="G214" s="1"/>
  <c r="G210"/>
  <c r="G211" s="1"/>
  <c r="G207"/>
  <c r="G208" s="1"/>
  <c r="G204"/>
  <c r="G203"/>
  <c r="G200"/>
  <c r="G201" s="1"/>
  <c r="G197"/>
  <c r="G198" s="1"/>
  <c r="G194"/>
  <c r="G193"/>
  <c r="G190"/>
  <c r="G191" s="1"/>
  <c r="G187"/>
  <c r="G186"/>
  <c r="G185"/>
  <c r="G182"/>
  <c r="G181"/>
  <c r="G180"/>
  <c r="G177"/>
  <c r="G178" s="1"/>
  <c r="G174"/>
  <c r="G173"/>
  <c r="G172"/>
  <c r="G171"/>
  <c r="E168"/>
  <c r="G168" s="1"/>
  <c r="E167"/>
  <c r="G167" s="1"/>
  <c r="G166"/>
  <c r="G162"/>
  <c r="G163" s="1"/>
  <c r="G159"/>
  <c r="G160" s="1"/>
  <c r="G155"/>
  <c r="G156" s="1"/>
  <c r="G152"/>
  <c r="G151"/>
  <c r="G150"/>
  <c r="G149"/>
  <c r="G148"/>
  <c r="G147"/>
  <c r="G146"/>
  <c r="G145"/>
  <c r="G142"/>
  <c r="G143" s="1"/>
  <c r="G139"/>
  <c r="G138"/>
  <c r="G137"/>
  <c r="G136"/>
  <c r="G133"/>
  <c r="G132"/>
  <c r="G131"/>
  <c r="G130"/>
  <c r="G129"/>
  <c r="G128"/>
  <c r="G127"/>
  <c r="G126"/>
  <c r="G125"/>
  <c r="G122"/>
  <c r="G121"/>
  <c r="G118"/>
  <c r="G119" s="1"/>
  <c r="G115"/>
  <c r="G116" s="1"/>
  <c r="G112"/>
  <c r="G113" s="1"/>
  <c r="G109"/>
  <c r="G108"/>
  <c r="G107"/>
  <c r="G106"/>
  <c r="G103"/>
  <c r="G102"/>
  <c r="G101"/>
  <c r="G98"/>
  <c r="G97"/>
  <c r="G96"/>
  <c r="G93"/>
  <c r="G92"/>
  <c r="G91"/>
  <c r="G90"/>
  <c r="G89"/>
  <c r="G88"/>
  <c r="G87"/>
  <c r="G86"/>
  <c r="G85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49"/>
  <c r="G48"/>
  <c r="G45"/>
  <c r="G44"/>
  <c r="G43"/>
  <c r="G42"/>
  <c r="G41"/>
  <c r="G38"/>
  <c r="G39" s="1"/>
  <c r="G35"/>
  <c r="G34"/>
  <c r="G33"/>
  <c r="G30"/>
  <c r="G29"/>
  <c r="G26"/>
  <c r="G27" s="1"/>
  <c r="G23"/>
  <c r="G22"/>
  <c r="F21"/>
  <c r="G21" s="1"/>
  <c r="G18"/>
  <c r="G19" s="1"/>
  <c r="G24" l="1"/>
  <c r="G228"/>
  <c r="G259"/>
  <c r="G36"/>
  <c r="G94"/>
  <c r="G104"/>
  <c r="G134"/>
  <c r="G175"/>
  <c r="G188"/>
  <c r="G195"/>
  <c r="G335"/>
  <c r="G320"/>
  <c r="G99"/>
  <c r="G123"/>
  <c r="G342"/>
  <c r="G393"/>
  <c r="G405"/>
  <c r="G83"/>
  <c r="G140"/>
  <c r="G169"/>
  <c r="G46"/>
  <c r="G153"/>
  <c r="G221"/>
  <c r="G50"/>
  <c r="G110"/>
  <c r="G309"/>
  <c r="G346"/>
  <c r="G369"/>
  <c r="G373"/>
  <c r="G379"/>
  <c r="G359"/>
  <c r="G423"/>
  <c r="G387"/>
  <c r="G205"/>
  <c r="G183"/>
  <c r="G31"/>
</calcChain>
</file>

<file path=xl/sharedStrings.xml><?xml version="1.0" encoding="utf-8"?>
<sst xmlns="http://schemas.openxmlformats.org/spreadsheetml/2006/main" count="1021" uniqueCount="366">
  <si>
    <t>«ՀԱՍՏԱՏՈՒՄ ԵՄ»</t>
  </si>
  <si>
    <t>ՁԻԱՀ-ի ԿՀԿ-ի տնօրեն</t>
  </si>
  <si>
    <t>___________________________ Ս.Գրիգորյան</t>
  </si>
  <si>
    <t>ԳՆՈՒՄՆԵՐԻ ՊԼԱՆ</t>
  </si>
  <si>
    <r>
      <rPr>
        <b/>
        <sz val="14"/>
        <color indexed="8"/>
        <rFont val="GHEA Grapalat"/>
        <family val="3"/>
      </rPr>
      <t xml:space="preserve">Պատվիրատուն`  </t>
    </r>
    <r>
      <rPr>
        <sz val="14"/>
        <color indexed="8"/>
        <rFont val="GHEA Grapalat"/>
        <family val="3"/>
      </rPr>
      <t xml:space="preserve">    «ՁԻԱՀ-ի կանխարգելման հանրապետական կենտրոն» ՊՈԱԿ</t>
    </r>
  </si>
  <si>
    <t xml:space="preserve">Գնման առարկայի </t>
  </si>
  <si>
    <t>Գնման ձևը</t>
  </si>
  <si>
    <t>Չափման միավորը</t>
  </si>
  <si>
    <t>Միավորի գինը</t>
  </si>
  <si>
    <t>Քանակը</t>
  </si>
  <si>
    <t>Գումարը 
(հազ. դրամ)</t>
  </si>
  <si>
    <t>միջանցիկ ծածկագիրը՝ ըստ ԳՄԱ դասակարգման</t>
  </si>
  <si>
    <t>անվանումը</t>
  </si>
  <si>
    <t>Ապրանքներ</t>
  </si>
  <si>
    <t>ԳՀ</t>
  </si>
  <si>
    <t>ԸՆԴԱՄԵՆԸ</t>
  </si>
  <si>
    <t>հատ</t>
  </si>
  <si>
    <t>33100000</t>
  </si>
  <si>
    <t xml:space="preserve"> Բժշկական սարքեր</t>
  </si>
  <si>
    <t>Ծառայություններ</t>
  </si>
  <si>
    <t xml:space="preserve">Գլխավոր հաշվապահ </t>
  </si>
  <si>
    <t>Եվ.Մխչյան</t>
  </si>
  <si>
    <t>Պատասխանատու ստորաբաժանման ղեկավար</t>
  </si>
  <si>
    <t>Ա.Հակոբյան</t>
  </si>
  <si>
    <r>
      <t xml:space="preserve">Ֆինանսավորման աղբյուրը` </t>
    </r>
    <r>
      <rPr>
        <i/>
        <sz val="14"/>
        <rFont val="GHEA Grapalat"/>
        <family val="3"/>
      </rPr>
      <t>«Միգրանտների զուգընկերների շրջանում ՄԻԱՎ վարակի և սեռական ճանապարհով փոխանցվող վարակների կանխարգելում և խոցելիության նվազեցում» ծրագիր</t>
    </r>
  </si>
  <si>
    <r>
      <t xml:space="preserve">Ֆինանսավորման աղբյուրը` </t>
    </r>
    <r>
      <rPr>
        <i/>
        <sz val="14"/>
        <rFont val="GHEA Grapalat"/>
        <family val="3"/>
      </rPr>
      <t>Գլոբալ հիմնադրամի աջակցությամբ իրականացվող «ՀՀ-ում ՄԻԱՎ/ՁԻԱՀ-ի դեմ պայքարի ազգային ծրագրին աջակցություն» դրամաշնորհային ծրագիր</t>
    </r>
  </si>
  <si>
    <r>
      <rPr>
        <b/>
        <sz val="14"/>
        <color indexed="8"/>
        <rFont val="GHEA Grapalat"/>
        <family val="3"/>
      </rPr>
      <t>Ծրագիրը`</t>
    </r>
    <r>
      <rPr>
        <sz val="14"/>
        <color indexed="8"/>
        <rFont val="GHEA Grapalat"/>
        <family val="3"/>
      </rPr>
      <t xml:space="preserve">                2020թ. գործունեության</t>
    </r>
  </si>
  <si>
    <r>
      <rPr>
        <b/>
        <sz val="14"/>
        <color indexed="8"/>
        <rFont val="GHEA Grapalat"/>
        <family val="3"/>
      </rPr>
      <t>Անվանումը`</t>
    </r>
    <r>
      <rPr>
        <sz val="14"/>
        <color indexed="8"/>
        <rFont val="GHEA Grapalat"/>
        <family val="3"/>
      </rPr>
      <t xml:space="preserve">             Գնումների պլան</t>
    </r>
  </si>
  <si>
    <t>Կինո- և տեսաֆիլմերի ծառայություններ</t>
  </si>
  <si>
    <r>
      <t xml:space="preserve">Ֆինանսավորման աղբյուրը` </t>
    </r>
    <r>
      <rPr>
        <i/>
        <sz val="14"/>
        <rFont val="GHEA Grapalat"/>
        <family val="3"/>
      </rPr>
      <t>Սեփական ֆինանսական միջոցներ</t>
    </r>
  </si>
  <si>
    <t>15800000</t>
  </si>
  <si>
    <t>Զանազան սննդամթերք</t>
  </si>
  <si>
    <t>մանկական սնունդ</t>
  </si>
  <si>
    <t>դրամ</t>
  </si>
  <si>
    <t>Զանազան բիզնես և բիզնեսին առնչվող ծառայություններ</t>
  </si>
  <si>
    <t>սեմինարների կազմակերպման ծառայություններ 1</t>
  </si>
  <si>
    <t>Տպագրական և դրան առնչվող ծառայություններ</t>
  </si>
  <si>
    <t>գրքի տպագրություն</t>
  </si>
  <si>
    <t>90500000</t>
  </si>
  <si>
    <t>Աղբի և թափոնների հետ կապված ծառայություններ</t>
  </si>
  <si>
    <t>բժշկական թափոնների ոչնչացման ծառայություններ</t>
  </si>
  <si>
    <t>64200000</t>
  </si>
  <si>
    <t>Հեռահաղորդակցման ծառայություններ</t>
  </si>
  <si>
    <t>հեռախոսային և տվյալների փոխանցման ծառայություններ, ինտերնետ կապ</t>
  </si>
  <si>
    <t>հեռախոսային և տվյալների փոխանցման ծառայություններ, ինտերնետ կապի տրամադրում USB ֆլեշ դիսկի միջոցով</t>
  </si>
  <si>
    <t>Համացանցային ծառայություններ</t>
  </si>
  <si>
    <t>համացանցային էջերի հոսթինգի ծառայություններ</t>
  </si>
  <si>
    <t>ՄԱ</t>
  </si>
  <si>
    <t>դոմենային անվանումներ</t>
  </si>
  <si>
    <t>աշխատակիցների վերապատրաստման ծառայություններ</t>
  </si>
  <si>
    <t>Աշխատակիցների համալրման ծառայություններ</t>
  </si>
  <si>
    <t>09100000</t>
  </si>
  <si>
    <t>Վառելիք</t>
  </si>
  <si>
    <t>09132200</t>
  </si>
  <si>
    <t>բենզին, ռեգուլյար</t>
  </si>
  <si>
    <t>լ</t>
  </si>
  <si>
    <t>09200000</t>
  </si>
  <si>
    <t>Նավթ, ածուխ և նավթամթերք</t>
  </si>
  <si>
    <t>կգ</t>
  </si>
  <si>
    <t>09211100</t>
  </si>
  <si>
    <t>շարժիչի յուղ, կիսասինթետիկ</t>
  </si>
  <si>
    <t>լիտր</t>
  </si>
  <si>
    <t>09211110</t>
  </si>
  <si>
    <t>շարժիչի յուղ, սինթետիկ</t>
  </si>
  <si>
    <t>09211600</t>
  </si>
  <si>
    <t>ղեկի հիդրավլիկ համակարգի յուղ</t>
  </si>
  <si>
    <t>18100000</t>
  </si>
  <si>
    <t>Մասնագիտական հագուստ, հատուկ արտահագուստ և պարագաներ</t>
  </si>
  <si>
    <t>աշխատանքային ձեռնոցներ</t>
  </si>
  <si>
    <t>զույգ</t>
  </si>
  <si>
    <t>ձեռնոցներ, բանվորական</t>
  </si>
  <si>
    <t>Ճամփորդական պայուսակներ, թամբագործական արտադրանք, պարկեր և պայուսակներ</t>
  </si>
  <si>
    <t>18931230</t>
  </si>
  <si>
    <t>դեղատուփ</t>
  </si>
  <si>
    <t>19600000</t>
  </si>
  <si>
    <t>Կաշվի, տեքստիլի, ռետինի և պլաստմասսայի թափոններ</t>
  </si>
  <si>
    <t>պոլիէթիլենային պարկ, աղբի համար 1 (60 կգ)</t>
  </si>
  <si>
    <t>պոլիէթիլենային պարկ, աղբի համար 2 (20 կգ)</t>
  </si>
  <si>
    <t xml:space="preserve">պոլիէթիլենային պարկ, սննդային </t>
  </si>
  <si>
    <t>19700000</t>
  </si>
  <si>
    <t>Սինթետիկ ռետին և մանրաթել</t>
  </si>
  <si>
    <t xml:space="preserve">պոլիպրոպիլեն </t>
  </si>
  <si>
    <t xml:space="preserve"> կգ</t>
  </si>
  <si>
    <t>22800000</t>
  </si>
  <si>
    <t>Թղթե կամ ստվարաթղթե գրանցամատյաններ, հաշվառման գրքեր, արագակարներ, ձևաթղթեր և տպագիր գրենական պիտույքների այլ պարագաներ</t>
  </si>
  <si>
    <t>հաշվառման գրքեր, 1</t>
  </si>
  <si>
    <t>22811110</t>
  </si>
  <si>
    <t>հաշվառման գրքեր, 2</t>
  </si>
  <si>
    <t>հաշվառման գրքեր, 3</t>
  </si>
  <si>
    <t>հաշվառման գրքեր, 4</t>
  </si>
  <si>
    <t>հաշվառման գրքեր, 5</t>
  </si>
  <si>
    <t>Բարձր որակի և զանազան այլ քիմիական արտադրանք</t>
  </si>
  <si>
    <t>24951311</t>
  </si>
  <si>
    <t xml:space="preserve">հակասառեցուցիչ նյութեր </t>
  </si>
  <si>
    <t>30100000</t>
  </si>
  <si>
    <t>Գրասենյակային մեքենաներ, սարքավորումներ և նյութեր` բացառությամբ համակարգիչների, տպիչների և կահույքի</t>
  </si>
  <si>
    <t>տոներային քարտրիջ 1</t>
  </si>
  <si>
    <t>տոներային քարտրիջ 2</t>
  </si>
  <si>
    <t>տոներային քարտրիջ 3</t>
  </si>
  <si>
    <t>տոներային քարտրիջ 4</t>
  </si>
  <si>
    <t>տոներային քարտրիջ 5</t>
  </si>
  <si>
    <t>տոներային քարտրիջ 6</t>
  </si>
  <si>
    <t>տոներային քարտրիջ 7</t>
  </si>
  <si>
    <t xml:space="preserve">ռետին </t>
  </si>
  <si>
    <t>30192111</t>
  </si>
  <si>
    <t>թանաքի բարձիկ</t>
  </si>
  <si>
    <t>30192114</t>
  </si>
  <si>
    <t>թանաք, կնիքի բարձիկի համար</t>
  </si>
  <si>
    <t>30192121</t>
  </si>
  <si>
    <t xml:space="preserve">գրիչ գնդիկավոր </t>
  </si>
  <si>
    <t>30192125</t>
  </si>
  <si>
    <t>գծանշիչ (մարկեր) 1</t>
  </si>
  <si>
    <t>30192160</t>
  </si>
  <si>
    <t>շտրիխ</t>
  </si>
  <si>
    <t>պոլիմերային ինքնակպչուն ժապավեն 1</t>
  </si>
  <si>
    <t>պոլիմերային ինքնակպչուն ժապավեն 2</t>
  </si>
  <si>
    <t>պոլիմերային ինքնակպչուն ժապավեն 3</t>
  </si>
  <si>
    <t>սկոչ` երկկողմանի սոսնձված</t>
  </si>
  <si>
    <t>30192350</t>
  </si>
  <si>
    <t>հսկիչ-դրամարկղային մեքենաների ժապավեն</t>
  </si>
  <si>
    <t>էջաբաժանիչ</t>
  </si>
  <si>
    <t>թղթապանակ, ռեգիստր 1</t>
  </si>
  <si>
    <t>թղթապանակ, ռեգիստր 2</t>
  </si>
  <si>
    <t>թղթապանակ, պոլիմերային թաղանթ, ֆայլ</t>
  </si>
  <si>
    <t>թղթապանակ, արագակար, թղթյա</t>
  </si>
  <si>
    <t>թղթապանակ, թղթե, թելով</t>
  </si>
  <si>
    <t>կարիչ</t>
  </si>
  <si>
    <t>թուղթ, A4 ֆորմատի</t>
  </si>
  <si>
    <t>հատուկ թղթեր տպիչի համար</t>
  </si>
  <si>
    <t>թուղթ, կազմի A4</t>
  </si>
  <si>
    <t>30197640</t>
  </si>
  <si>
    <t>ինքնապատճենահանող կամ այլ պատճենահանող թուղթ</t>
  </si>
  <si>
    <t>տուփ</t>
  </si>
  <si>
    <t>ֆոտո թուղթ</t>
  </si>
  <si>
    <t>թուղթ նշումների</t>
  </si>
  <si>
    <t>Համակարգչային սարքավորումներ և նյութեր</t>
  </si>
  <si>
    <t>սնուցման մարտկոցներ 1</t>
  </si>
  <si>
    <t>սնուցման մարտկոցներ 2</t>
  </si>
  <si>
    <t>արտաքին սարքերի միացման լարեր (usb)</t>
  </si>
  <si>
    <t>համակարգչային մկնիկ, լարով</t>
  </si>
  <si>
    <t>համակարգչային ստեղնաշարեր</t>
  </si>
  <si>
    <t>31400000</t>
  </si>
  <si>
    <t>Կուտակիչներ, չվերալիցքավորվող և գալվանական մարտկոցներ</t>
  </si>
  <si>
    <t>չվերալիցքավորվող մարտկոցներ, 1,5Վ</t>
  </si>
  <si>
    <t>լիցքավորվող մարտկոցներ, 1,5Վ</t>
  </si>
  <si>
    <t>մարտկոցներ, ՀԴՄ-ի</t>
  </si>
  <si>
    <t>31500000</t>
  </si>
  <si>
    <t>Լուսավորման սարքեր և էլեկտրական լամպեր</t>
  </si>
  <si>
    <t>31531100</t>
  </si>
  <si>
    <t>էլեկտրական լամպեր, հայելապատ</t>
  </si>
  <si>
    <t>ցերեկային լամպ 60 սմ</t>
  </si>
  <si>
    <t>ցերեկային լամպ 120 սմ</t>
  </si>
  <si>
    <t>31600000</t>
  </si>
  <si>
    <t>Էլեկտրական սարքեր և սարքավորումներ</t>
  </si>
  <si>
    <t>էլեկտրական ապահովիչ, 1</t>
  </si>
  <si>
    <t>էլեկտրական ապահովիչ 32Ա</t>
  </si>
  <si>
    <t>էլեկտրական ապահովիչ 63Ա</t>
  </si>
  <si>
    <t>Ռադիոհեռախոսների, ռադիոհեռագիրների, ռադիոհեռարձակման և հեռուստատեսության հաղորդիչ սարքավորումներ</t>
  </si>
  <si>
    <t>ականջակալներ խոսափողով</t>
  </si>
  <si>
    <t>32500000</t>
  </si>
  <si>
    <t>Հեռահաղորդակցման սարքեր և նյութեր</t>
  </si>
  <si>
    <t xml:space="preserve">հեռախոսային սարքեր </t>
  </si>
  <si>
    <t>Ախտորոշիչ նյութեր և այլ պարագաներ</t>
  </si>
  <si>
    <t>թեստ</t>
  </si>
  <si>
    <t xml:space="preserve">ԻՖԱ մեթոդով ՄԻԱՎ-ի հակածին/հակամարմինների (HIV Ag/Ab) հայտնաբերման թեստ-հավաքածու </t>
  </si>
  <si>
    <t>իմունաքրոմատոգրաֆիկ արագ թեստ ՄԻԱՎ-ի հակամարմինների հայտնաբերման համար</t>
  </si>
  <si>
    <t>իմունաքրոմատոգրաֆիկ արագ թեստ հեպատիտ C-ի վիրուսի նկատմամբ հակամարմինների (HCV Ab) հայտնաբերման համար</t>
  </si>
  <si>
    <t>իմունաքրոմատոգրաֆիկ արագ թեստ հեպատիտ B-ի հակածնի (HBs Ag) հայտնաբերման համար</t>
  </si>
  <si>
    <t>Սիֆիլիսի քանակական և որակական հայտնաբերման թեստ-հավաքածու՝  (TPHA) եղանակով</t>
  </si>
  <si>
    <t>33700000</t>
  </si>
  <si>
    <t>Անձնական խնամքի պարագաներ</t>
  </si>
  <si>
    <t>զուգարանի թուղթ, ռուլոնով</t>
  </si>
  <si>
    <t>ձեռքի թղթե սրբիչներ</t>
  </si>
  <si>
    <t>Մեքենաների և դրանց շարժիչների մասեր և պարագաներ</t>
  </si>
  <si>
    <t>շարժիչներ և շարժիչների մասեր</t>
  </si>
  <si>
    <t>ավտոմեքենայի յուղի ֆիլտր 1</t>
  </si>
  <si>
    <t>ավտոմեքենայի օդի ֆիլտր 1</t>
  </si>
  <si>
    <t>ավտոմեքենայի օդորակիչի ֆիլտր 1</t>
  </si>
  <si>
    <t>ավտոմեքենայի յուղի ֆիլտր 2</t>
  </si>
  <si>
    <t>ավտոմեքենայի օդի ֆիլտր 2</t>
  </si>
  <si>
    <t>ավտոմեքենայի օդորակիչի ֆիլտր 2</t>
  </si>
  <si>
    <t>շարժիչի էլեկտրակայծային մոմեր</t>
  </si>
  <si>
    <t>մեխանիկական պահեստամասեր, բացառությամբ` շարժիչների և շարժիչների մասերի</t>
  </si>
  <si>
    <t>39200000</t>
  </si>
  <si>
    <t>Կահավորանք</t>
  </si>
  <si>
    <t>մեկանգամյա օգտագործման բաժակներ</t>
  </si>
  <si>
    <t>մկրատ, գրասենյակային</t>
  </si>
  <si>
    <t>գիրք կազմելու կազմ, թղթից և պոլիէթիլենային</t>
  </si>
  <si>
    <t>քանոն</t>
  </si>
  <si>
    <t>39500000</t>
  </si>
  <si>
    <t>Առարկաներ կտորից</t>
  </si>
  <si>
    <t>Կենցաղային տեխնիկա</t>
  </si>
  <si>
    <t>39800000</t>
  </si>
  <si>
    <t>Մաքրող և փայլեցնող արտադրանք</t>
  </si>
  <si>
    <t>օդի թարմացուցիչ</t>
  </si>
  <si>
    <t>39812410</t>
  </si>
  <si>
    <t>կահույքի փայլեցման միջոց</t>
  </si>
  <si>
    <t xml:space="preserve">39812600 </t>
  </si>
  <si>
    <t xml:space="preserve">մաքրող մածուկներ և փոշիներ </t>
  </si>
  <si>
    <t>օճառ, ձեռքի</t>
  </si>
  <si>
    <t>լվացքի փոշի ձեռքով լվանալու համար</t>
  </si>
  <si>
    <t>լվացքի փոշի ավտոմատ</t>
  </si>
  <si>
    <t xml:space="preserve">օճառ, հեղուկ </t>
  </si>
  <si>
    <t>զուգարանների մաքրման նյութեր</t>
  </si>
  <si>
    <t>Շինարարական նյութեր և հարակից արտադրանք</t>
  </si>
  <si>
    <t>44110000</t>
  </si>
  <si>
    <t>շինարարական նյութեր</t>
  </si>
  <si>
    <t>Աշխատանքներ</t>
  </si>
  <si>
    <t>Շենքերի, շինությունների կամ դրանց մասերի կառուցման աշխատանքներ</t>
  </si>
  <si>
    <t>ճանապարհների վերանորոգման աշխատանքներ</t>
  </si>
  <si>
    <t>Շենքերի, շինությունների ընթացիկ նորոգման աշխատանքներ</t>
  </si>
  <si>
    <t>վերականգնման աշխատանքներ, պատուհանների և դռների</t>
  </si>
  <si>
    <t>50100000</t>
  </si>
  <si>
    <t>Փոխադրամիջոցների և հարակից սարքերի վերանորոգման, պահպանման և դրանց հետ կապված ծառայություններ</t>
  </si>
  <si>
    <t>ավտոմեքենաների վերանորոգման  ծառայություններ</t>
  </si>
  <si>
    <t>ավտոմեքենաների լվացման և նմանատիպ ծառայություններ</t>
  </si>
  <si>
    <t>անվադողերի վերանորոգման ծառայություններ, ներառյալ` մոնտաժում և հավասարակշռում</t>
  </si>
  <si>
    <t>Անձնական համակարգիչներին, գրասենյակային սարքերին, հեռահաղորդակցման և տեսաձայնային սարքերին առնչվող վերանորոգման, պահպանման և հարակից ծառայություններ</t>
  </si>
  <si>
    <t>համակարգչային սարքերի պահպանման և վերանորոգման ծառայություններ</t>
  </si>
  <si>
    <t>պատճենահանող սարքերի վերանորոգման ծառայություններ</t>
  </si>
  <si>
    <t>պատճենահանող սարքերի պահպանման ծառայություններ</t>
  </si>
  <si>
    <t>հսկիչ-դրամարկղային մեքենաների տեխնիկական սպասարկում</t>
  </si>
  <si>
    <t>հեռախոսային ապարատների վերանորոգման և պահպանման ծառայություններ</t>
  </si>
  <si>
    <t>50400000</t>
  </si>
  <si>
    <t>Բժշկական և ճշգրիտ սարքերի վերանորոգման և պահպանման ծառայություններ</t>
  </si>
  <si>
    <t>բժշկական սարքերի վերանորոգման և պահպանման ծառայություններ</t>
  </si>
  <si>
    <t>Պոմպերի, կափույրների, ծորակների և մետաղական կոնտեյներների և սարքերի վերանորոգման և պահպանման ծառայություններ</t>
  </si>
  <si>
    <t>50531110</t>
  </si>
  <si>
    <t>կաթսաների վերանորոգման և պահպանման ծառայություններ, ջեռուցման</t>
  </si>
  <si>
    <t>50531140</t>
  </si>
  <si>
    <t xml:space="preserve">փորձաքննության ծառայություններ, վերելակների </t>
  </si>
  <si>
    <t>փորձաքննության ծառայություններ, ավտոկլավի</t>
  </si>
  <si>
    <t>Շենքերում տեղակայված սարքերի վերանորոգման և պահպանման ծառայություններ</t>
  </si>
  <si>
    <t>ազդանշանային համակարգի վերանորոգման ծառայություններ</t>
  </si>
  <si>
    <t>շենքերում տեղակայված էլեկտրական սարքերի վերանորոգման և պահպանման ծառայություններ (օդորակիչներ/սառնարաններ, օդափոխիչներ և այլն)</t>
  </si>
  <si>
    <t>վերելակների վերանորոգման և պահպանման ծառայություններ</t>
  </si>
  <si>
    <t>Ավտոմոբիլային փոխադրամիջոցների ծառայություններ</t>
  </si>
  <si>
    <t>Բեռների մշակման և պահպանման ծառայություններ</t>
  </si>
  <si>
    <t>բեռների մշակման և պահպանման ծառայություններ</t>
  </si>
  <si>
    <t>64100000</t>
  </si>
  <si>
    <t>Փոստային և սուրհանդակային ծառայություններ</t>
  </si>
  <si>
    <t>փոստային ծառայություններ</t>
  </si>
  <si>
    <t>փոստային ծառայություններ` կապված լրագրերի և պարբերական մամուլի հետ</t>
  </si>
  <si>
    <t>տեղային հեռախոսային ծառայություններ</t>
  </si>
  <si>
    <t>բջջային հեռախոսային ծառայություններ</t>
  </si>
  <si>
    <t>65100000</t>
  </si>
  <si>
    <t>Ջրի բաշխման և դրա հետ կապված ծառայություններ</t>
  </si>
  <si>
    <t>խմելու ջրի բաշխում</t>
  </si>
  <si>
    <t>65200000</t>
  </si>
  <si>
    <t>Գազի բաշխման և դրա հետ կապված ծառայություններ</t>
  </si>
  <si>
    <t>գազի բաշխում</t>
  </si>
  <si>
    <t>գազի բաշխում, սպասարկում</t>
  </si>
  <si>
    <t>65300000</t>
  </si>
  <si>
    <t>Էլեկտրականության բաշխման և դրա հետ կապված ծառայություններ</t>
  </si>
  <si>
    <t>65310000</t>
  </si>
  <si>
    <t>էլեկտրականության բաշխում</t>
  </si>
  <si>
    <t>Բանկային և ներդրումային ծառայություններ</t>
  </si>
  <si>
    <t>բանկային ծառայություններ</t>
  </si>
  <si>
    <t>Ապահովագրական և կենսաթոշակային ծառայություններ</t>
  </si>
  <si>
    <t xml:space="preserve">փոխադրամիջոցների հետ կապված ապահովագրական ծառայություններ </t>
  </si>
  <si>
    <t>Տեխնիկական փորձարկման, վերլուծության և խորհրդատվության ծառայություններ</t>
  </si>
  <si>
    <t>բժշկական սարքավորումների տեխնիկական վիճակի ստուգման և եզրակացության տրամադրման ծառայություններ</t>
  </si>
  <si>
    <t>72200000</t>
  </si>
  <si>
    <t>Ծրագրային ապահովման և խորհրդատվական ծառայություններ</t>
  </si>
  <si>
    <t>ՀՀ տարածքում էլեկտրոնային առողջապահության միասնական տեղեկատվական համակարգի սպասարկման ծառայություններ</t>
  </si>
  <si>
    <t>հաշվապահական համակարգչային ծրագրային փաթեթների մշակման ծառայություններ</t>
  </si>
  <si>
    <t>Տվյալների հետ կապված ծառայություններ</t>
  </si>
  <si>
    <t>բովանդակության կամ տվյալների ստանդարտիզացման և դասակարգման ծառայություններ, սարքերի ստուգաչափում</t>
  </si>
  <si>
    <t>Իրավաբանական ծառայություններ</t>
  </si>
  <si>
    <t>հավաստագրման ծառայություններ</t>
  </si>
  <si>
    <t>Հաշվապահական, աուդիտորական և հարկային ծառայություններ</t>
  </si>
  <si>
    <t>Շուկայի և տնտեսագիտական հետազոտություններ, հարցումներ և վիճակագրություն</t>
  </si>
  <si>
    <t>գովազդային ծառայություններ (տեղեկատվության հրապարակում սփյուռ տեղեկատուում)</t>
  </si>
  <si>
    <t>79500000</t>
  </si>
  <si>
    <t>Գրասենյակի օժանդակ ծառայություններ</t>
  </si>
  <si>
    <t xml:space="preserve">պատճենահանում </t>
  </si>
  <si>
    <t>79600000</t>
  </si>
  <si>
    <t>Հետաքննչական և անվտանգության ծառայություններ</t>
  </si>
  <si>
    <t>ազդանշանային համակարգի միջոցով հսկողության ծառայություններ</t>
  </si>
  <si>
    <t>տպագրական աշխատանքներ</t>
  </si>
  <si>
    <t>գրքի կազմման ծառայություններ</t>
  </si>
  <si>
    <t>Առողջապահության ոլորտում իրականցվող ծառայություններ</t>
  </si>
  <si>
    <t>85121100</t>
  </si>
  <si>
    <t>բժշկական ծառայություններ (զննություն)</t>
  </si>
  <si>
    <t>90900000</t>
  </si>
  <si>
    <t>Մաքրման և սանիտարահիգիենիկ ծառայություններ</t>
  </si>
  <si>
    <t>վառարանների և ծխնելույզների մաքրման ծառայություններ</t>
  </si>
  <si>
    <t>առնետների դեմ պայքարի ծառայություններ</t>
  </si>
  <si>
    <t>Անդամակցության վրա հիմնված կազմակերպությունների կողմից մատուցվող ծառայություններ</t>
  </si>
  <si>
    <t>միջուկային անվտանգության ծառայություններ</t>
  </si>
  <si>
    <t>հակասառիչ նյութեր /անտիֆրիզ/</t>
  </si>
  <si>
    <t>79221300</t>
  </si>
  <si>
    <t>մաքսային միջնորդի (բրոքեր) ծառայություններ</t>
  </si>
  <si>
    <t>սեմինարների կազմակերպման ծառայություններ 3</t>
  </si>
  <si>
    <t>կինո- և տեսաֆիլմերի արտադրության ծառայություններ, 2</t>
  </si>
  <si>
    <t>ֆոտոթուղթ</t>
  </si>
  <si>
    <t>տպիչ</t>
  </si>
  <si>
    <t>անխափան սնուցման սարք</t>
  </si>
  <si>
    <t>30237490</t>
  </si>
  <si>
    <t>մոնիտոր</t>
  </si>
  <si>
    <t>չվերալիցքավորվող մարտկոցներ</t>
  </si>
  <si>
    <t>լիցքավորվող մարտկոցներ</t>
  </si>
  <si>
    <t>բջջային հեռախոսներ</t>
  </si>
  <si>
    <t>33141100</t>
  </si>
  <si>
    <t>մեկանգամյա օգտագործման ծածկոց բժշկական թախտի համար</t>
  </si>
  <si>
    <t>մեկանգամյա օգտագործման բժշկական դիմակ ռետինե ականջակալերով</t>
  </si>
  <si>
    <t>33141143</t>
  </si>
  <si>
    <t>սկարիֆիկատոր</t>
  </si>
  <si>
    <t>33141156</t>
  </si>
  <si>
    <t>բժշկական ձեռնոց` լատեքսից, տալկով, չախտահանված</t>
  </si>
  <si>
    <t>բժշկական ձեռնոց` լատեքսից, առանց տալկի, չախտահանված</t>
  </si>
  <si>
    <t>մեկանգամյա օգտագործման բժշկական գլխարկ</t>
  </si>
  <si>
    <t>մեկանգամյա օգտագործման բժշկական խալաթ</t>
  </si>
  <si>
    <t>իմունաքրոմատոգրաֆիկ արագ թեստ սիֆիլիսի հայտնաբերման համար</t>
  </si>
  <si>
    <t>ՊՇՌ հավաքածու իրական ժամանակում հեպատիտ B-ի որակական որոշման համար</t>
  </si>
  <si>
    <t>ՊՇՌ հավաքածու իրական ժամանակում հեպատիտ C-ի որակական որոշման համար</t>
  </si>
  <si>
    <t>ԴՆԹ/ՌՆԹ Էքստրակցիայի հավաքածու</t>
  </si>
  <si>
    <t xml:space="preserve">թեստ </t>
  </si>
  <si>
    <t>անձեռոցիկներ դիսպենսերի համար, Z-աձև ծալված, 200 հատ</t>
  </si>
  <si>
    <t xml:space="preserve">ընդհանուր նշանակության ավտոմոբիլային փոխադրամիջոցների ծառայություններ </t>
  </si>
  <si>
    <t>սեմինարների կազմակերպման ծառայություններ 2</t>
  </si>
  <si>
    <t>ծրար, A3 ֆորմատի</t>
  </si>
  <si>
    <t>ծրար, A4 ֆորմատի</t>
  </si>
  <si>
    <t>ֆլեշ հիշողություն</t>
  </si>
  <si>
    <t>օպերատիվ հիշողություն</t>
  </si>
  <si>
    <t>սնուցման բլոկ</t>
  </si>
  <si>
    <t>մայրական պլատա</t>
  </si>
  <si>
    <t>էլեկտրական ապահովիչ, 2</t>
  </si>
  <si>
    <t>հաշվառման գրքեր, 6</t>
  </si>
  <si>
    <t>հաշվառման գրքեր, 7</t>
  </si>
  <si>
    <t>հաշվառման գրքեր, 8</t>
  </si>
  <si>
    <t>արխիվ - տուփ 80մմ A4 </t>
  </si>
  <si>
    <t>թղթապանակ, արագակար, պլաստիկից</t>
  </si>
  <si>
    <t>համակարգիչ 1</t>
  </si>
  <si>
    <t>համակարգիչ 2</t>
  </si>
  <si>
    <t xml:space="preserve">տուփ օգտագործած ասեղների համար </t>
  </si>
  <si>
    <t>սեմինարների կազմակերպման ծառայություններ 4</t>
  </si>
  <si>
    <t>Առողջապահության ոլորտում իրականացվող ծառայություններ</t>
  </si>
  <si>
    <t>ամբուլատոր-բժշկական ծառայություններ</t>
  </si>
  <si>
    <t>դեպք</t>
  </si>
  <si>
    <t>կինո- և տեսաֆիլմերի արտադրության ծառայություններ 3</t>
  </si>
  <si>
    <t>կինո- և տեսաֆիլմերի արտադրության ծառայություններ, 1</t>
  </si>
  <si>
    <t>օդորակիչ</t>
  </si>
  <si>
    <t>10.02.2020թ.</t>
  </si>
  <si>
    <t>Անվանումը</t>
  </si>
  <si>
    <t>ՀԱՍՏԱՏՈՒՄ ԵՄ</t>
  </si>
  <si>
    <t>___________________________ Ա․ Եղիազարյան</t>
  </si>
  <si>
    <t>Տպագրական  ծառայություններ</t>
  </si>
  <si>
    <r>
      <rPr>
        <b/>
        <sz val="14"/>
        <color indexed="8"/>
        <rFont val="GHEA Grapalat"/>
        <family val="3"/>
      </rPr>
      <t>Ծրագիրը`</t>
    </r>
    <r>
      <rPr>
        <sz val="14"/>
        <color indexed="8"/>
        <rFont val="GHEA Grapalat"/>
        <family val="3"/>
      </rPr>
      <t xml:space="preserve">                </t>
    </r>
  </si>
  <si>
    <t>Պատվիրատուն`      «Հ․ Թումանյանի թանգարան» ՊՈԱԿ</t>
  </si>
  <si>
    <t>ԳՆՈՒՄՆԵՐԻ ՊԼԱՆ 2020 թվական</t>
  </si>
  <si>
    <t>ԱՅԼ ՄԻՋՈՑՆԵՐԻ ՀԱՇՎԻՆ ԿԱՏԱՐՎԵԼԻՔ</t>
  </si>
  <si>
    <t>Ֆինանսավորման աղբյուրը</t>
  </si>
  <si>
    <t>Դրամաշնորհային պայմանագիր</t>
  </si>
  <si>
    <t>Հրատարակման ծառայություններ</t>
  </si>
  <si>
    <t>Բիզնես և կառավարման խորհրդատվական ծառայություններ</t>
  </si>
  <si>
    <t>Գնումների հետ կապված խորհրդատվական ծառայություններ</t>
  </si>
  <si>
    <t>գրքի կազմման  ծառայություններ - 1</t>
  </si>
  <si>
    <t>գրքի վերջնամշակման ծառայություններ - 1</t>
  </si>
  <si>
    <r>
      <t xml:space="preserve">տպագրական ծառայություններ </t>
    </r>
    <r>
      <rPr>
        <b/>
        <sz val="12"/>
        <rFont val="GHEA Grapalat"/>
        <family val="3"/>
      </rPr>
      <t>/Փթիթ մանկապատանեկան պարբերաթերթի հատուկ համար/</t>
    </r>
  </si>
  <si>
    <t>1124 - «Գրահրատարակչություն և գրադարանների ծրագիր»</t>
  </si>
  <si>
    <t>11005 - «Աջակցություն գրականության հանրահռչակմանը և գրական ծրագրերին»</t>
  </si>
  <si>
    <t>Զանազան ծառայություններ</t>
  </si>
  <si>
    <t>այլ ծառայություններ</t>
  </si>
  <si>
    <t>«Հ․ Թումանյանի թանգարան» ՊՈԱԿ-ի տնօրեն</t>
  </si>
  <si>
    <t>«04» նոյեմբերի, 2020թ․</t>
  </si>
</sst>
</file>

<file path=xl/styles.xml><?xml version="1.0" encoding="utf-8"?>
<styleSheet xmlns="http://schemas.openxmlformats.org/spreadsheetml/2006/main">
  <numFmts count="5">
    <numFmt numFmtId="164" formatCode="0.0"/>
    <numFmt numFmtId="165" formatCode="[$AMD]\ #,##0.00"/>
    <numFmt numFmtId="166" formatCode="0.000"/>
    <numFmt numFmtId="167" formatCode="#,##0.0"/>
    <numFmt numFmtId="168" formatCode="#,##0.0_ ;[Red]\-#,##0.0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name val="GHEA Grapalat"/>
      <family val="3"/>
    </font>
    <font>
      <sz val="12"/>
      <name val="GHEA Grapalat"/>
      <family val="3"/>
    </font>
    <font>
      <b/>
      <sz val="14"/>
      <name val="GHEA Grapalat"/>
      <family val="3"/>
    </font>
    <font>
      <b/>
      <sz val="12"/>
      <color theme="1"/>
      <name val="GHEA Grapalat"/>
      <family val="3"/>
    </font>
    <font>
      <sz val="14"/>
      <color theme="1"/>
      <name val="GHEA Grapalat"/>
      <family val="3"/>
    </font>
    <font>
      <b/>
      <sz val="14"/>
      <color indexed="8"/>
      <name val="GHEA Grapalat"/>
      <family val="3"/>
    </font>
    <font>
      <sz val="14"/>
      <color indexed="8"/>
      <name val="GHEA Grapalat"/>
      <family val="3"/>
    </font>
    <font>
      <sz val="10"/>
      <name val="Arial Armenian"/>
      <family val="2"/>
    </font>
    <font>
      <b/>
      <i/>
      <sz val="14"/>
      <name val="GHEA Grapalat"/>
      <family val="3"/>
    </font>
    <font>
      <i/>
      <sz val="14"/>
      <name val="GHEA Grapalat"/>
      <family val="3"/>
    </font>
    <font>
      <sz val="12"/>
      <color theme="1"/>
      <name val="GHEA Grapalat"/>
      <family val="3"/>
    </font>
    <font>
      <sz val="11"/>
      <color indexed="8"/>
      <name val="Calibri"/>
      <family val="2"/>
    </font>
    <font>
      <b/>
      <sz val="12"/>
      <name val="GHEA Grapalat"/>
      <family val="3"/>
    </font>
    <font>
      <b/>
      <u/>
      <sz val="12"/>
      <name val="GHEA Grapalat"/>
      <family val="3"/>
    </font>
    <font>
      <sz val="12"/>
      <color theme="1"/>
      <name val="Calibri"/>
      <family val="2"/>
      <scheme val="minor"/>
    </font>
    <font>
      <i/>
      <sz val="12"/>
      <name val="GHEA Grapalat"/>
      <family val="3"/>
    </font>
    <font>
      <i/>
      <sz val="12"/>
      <color theme="1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GHEA Grapalat"/>
      <family val="3"/>
    </font>
    <font>
      <sz val="11"/>
      <name val="GHEA Grapalat"/>
      <family val="3"/>
    </font>
    <font>
      <b/>
      <i/>
      <sz val="12"/>
      <name val="GHEA Grapalat"/>
      <family val="3"/>
    </font>
    <font>
      <i/>
      <sz val="11"/>
      <color rgb="FF7F7F7F"/>
      <name val="Calibri"/>
      <family val="2"/>
      <charset val="204"/>
      <scheme val="minor"/>
    </font>
    <font>
      <b/>
      <sz val="14"/>
      <color theme="1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21" fillId="0" borderId="0">
      <alignment horizontal="justify"/>
    </xf>
    <xf numFmtId="0" fontId="23" fillId="0" borderId="0"/>
    <xf numFmtId="0" fontId="28" fillId="0" borderId="0" applyNumberFormat="0" applyFill="0" applyBorder="0" applyAlignment="0" applyProtection="0"/>
  </cellStyleXfs>
  <cellXfs count="279">
    <xf numFmtId="0" fontId="0" fillId="0" borderId="0" xfId="0"/>
    <xf numFmtId="0" fontId="4" fillId="4" borderId="0" xfId="0" applyFont="1" applyFill="1" applyAlignment="1">
      <alignment vertical="center"/>
    </xf>
    <xf numFmtId="49" fontId="4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4" fillId="0" borderId="0" xfId="0" applyFont="1"/>
    <xf numFmtId="0" fontId="17" fillId="5" borderId="4" xfId="5" applyFont="1" applyFill="1" applyBorder="1" applyAlignment="1">
      <alignment vertical="center" wrapText="1"/>
    </xf>
    <xf numFmtId="0" fontId="5" fillId="4" borderId="0" xfId="0" applyFont="1" applyFill="1"/>
    <xf numFmtId="0" fontId="17" fillId="6" borderId="4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5" applyFont="1" applyFill="1" applyBorder="1" applyAlignment="1">
      <alignment horizontal="center" vertical="center" wrapText="1"/>
    </xf>
    <xf numFmtId="1" fontId="5" fillId="0" borderId="4" xfId="5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5" fillId="0" borderId="4" xfId="5" applyNumberFormat="1" applyFont="1" applyFill="1" applyBorder="1" applyAlignment="1">
      <alignment horizontal="right" vertical="center" wrapText="1"/>
    </xf>
    <xf numFmtId="49" fontId="19" fillId="0" borderId="4" xfId="5" applyNumberFormat="1" applyFont="1" applyFill="1" applyBorder="1" applyAlignment="1">
      <alignment horizontal="right" vertical="center" wrapText="1"/>
    </xf>
    <xf numFmtId="1" fontId="5" fillId="0" borderId="4" xfId="7" applyNumberFormat="1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3" xfId="4" applyFont="1" applyFill="1" applyBorder="1" applyAlignment="1">
      <alignment horizontal="center" vertical="center"/>
    </xf>
    <xf numFmtId="0" fontId="5" fillId="4" borderId="3" xfId="4" applyFont="1" applyFill="1" applyBorder="1" applyAlignment="1">
      <alignment horizontal="center" vertical="top" wrapText="1"/>
    </xf>
    <xf numFmtId="49" fontId="19" fillId="0" borderId="4" xfId="5" applyNumberFormat="1" applyFont="1" applyFill="1" applyBorder="1" applyAlignment="1">
      <alignment vertical="center" wrapText="1"/>
    </xf>
    <xf numFmtId="0" fontId="25" fillId="0" borderId="0" xfId="0" applyFont="1"/>
    <xf numFmtId="0" fontId="0" fillId="0" borderId="0" xfId="0" applyFont="1"/>
    <xf numFmtId="0" fontId="2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 vertical="center"/>
    </xf>
    <xf numFmtId="164" fontId="8" fillId="0" borderId="0" xfId="0" applyNumberFormat="1" applyFont="1" applyFill="1"/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64" fontId="14" fillId="0" borderId="4" xfId="0" applyNumberFormat="1" applyFont="1" applyFill="1" applyBorder="1" applyAlignment="1">
      <alignment horizontal="center" vertical="center"/>
    </xf>
    <xf numFmtId="0" fontId="16" fillId="4" borderId="4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" fontId="20" fillId="0" borderId="4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49" fontId="19" fillId="0" borderId="0" xfId="5" applyNumberFormat="1" applyFont="1" applyFill="1" applyBorder="1" applyAlignment="1">
      <alignment vertical="center" wrapText="1"/>
    </xf>
    <xf numFmtId="49" fontId="19" fillId="0" borderId="0" xfId="5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2" fontId="19" fillId="0" borderId="0" xfId="5" applyNumberFormat="1" applyFont="1" applyFill="1" applyBorder="1" applyAlignment="1">
      <alignment vertical="center" wrapText="1"/>
    </xf>
    <xf numFmtId="0" fontId="16" fillId="4" borderId="4" xfId="4" applyFont="1" applyFill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/>
    </xf>
    <xf numFmtId="0" fontId="5" fillId="0" borderId="4" xfId="6" applyFont="1" applyFill="1" applyBorder="1" applyAlignment="1">
      <alignment horizontal="center" vertical="center" wrapText="1"/>
    </xf>
    <xf numFmtId="0" fontId="17" fillId="6" borderId="4" xfId="12" applyFont="1" applyFill="1" applyBorder="1" applyAlignment="1">
      <alignment horizontal="center" vertical="center" wrapText="1"/>
    </xf>
    <xf numFmtId="0" fontId="17" fillId="6" borderId="4" xfId="12" applyFont="1" applyFill="1" applyBorder="1" applyAlignment="1">
      <alignment vertical="center" wrapText="1"/>
    </xf>
    <xf numFmtId="0" fontId="27" fillId="0" borderId="0" xfId="3" applyFont="1" applyFill="1" applyBorder="1" applyAlignment="1">
      <alignment horizontal="left" vertical="center" wrapText="1"/>
    </xf>
    <xf numFmtId="0" fontId="5" fillId="4" borderId="4" xfId="4" applyFont="1" applyFill="1" applyBorder="1" applyAlignment="1">
      <alignment horizontal="center" vertical="center"/>
    </xf>
    <xf numFmtId="0" fontId="5" fillId="4" borderId="4" xfId="4" applyFont="1" applyFill="1" applyBorder="1" applyAlignment="1">
      <alignment horizontal="center" vertical="top" wrapText="1"/>
    </xf>
    <xf numFmtId="0" fontId="5" fillId="4" borderId="6" xfId="4" applyFont="1" applyFill="1" applyBorder="1" applyAlignment="1">
      <alignment horizontal="center" vertical="top" wrapText="1"/>
    </xf>
    <xf numFmtId="0" fontId="17" fillId="6" borderId="4" xfId="5" applyFont="1" applyFill="1" applyBorder="1" applyAlignment="1">
      <alignment vertical="center" wrapText="1"/>
    </xf>
    <xf numFmtId="49" fontId="5" fillId="0" borderId="4" xfId="5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/>
    </xf>
    <xf numFmtId="0" fontId="14" fillId="0" borderId="4" xfId="6" applyFont="1" applyFill="1" applyBorder="1" applyAlignment="1">
      <alignment horizontal="left" vertical="center" wrapText="1"/>
    </xf>
    <xf numFmtId="49" fontId="5" fillId="0" borderId="0" xfId="5" applyNumberFormat="1" applyFont="1" applyFill="1" applyBorder="1" applyAlignment="1">
      <alignment horizontal="right" vertical="center" wrapText="1"/>
    </xf>
    <xf numFmtId="1" fontId="20" fillId="0" borderId="0" xfId="0" applyNumberFormat="1" applyFont="1" applyBorder="1" applyAlignment="1">
      <alignment horizontal="center" vertical="center"/>
    </xf>
    <xf numFmtId="164" fontId="5" fillId="0" borderId="4" xfId="5" applyNumberFormat="1" applyFont="1" applyFill="1" applyBorder="1" applyAlignment="1">
      <alignment horizontal="center" vertical="center" wrapText="1"/>
    </xf>
    <xf numFmtId="0" fontId="17" fillId="6" borderId="1" xfId="5" applyFont="1" applyFill="1" applyBorder="1" applyAlignment="1">
      <alignment vertical="center" wrapText="1"/>
    </xf>
    <xf numFmtId="49" fontId="19" fillId="0" borderId="4" xfId="12" applyNumberFormat="1" applyFont="1" applyFill="1" applyBorder="1" applyAlignment="1">
      <alignment horizontal="right" vertical="center" wrapText="1"/>
    </xf>
    <xf numFmtId="49" fontId="5" fillId="0" borderId="4" xfId="12" applyNumberFormat="1" applyFont="1" applyFill="1" applyBorder="1" applyAlignment="1">
      <alignment horizontal="right" vertical="center" wrapText="1"/>
    </xf>
    <xf numFmtId="0" fontId="5" fillId="0" borderId="4" xfId="12" applyFont="1" applyFill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/>
    </xf>
    <xf numFmtId="0" fontId="5" fillId="0" borderId="4" xfId="5" applyFont="1" applyFill="1" applyBorder="1" applyAlignment="1">
      <alignment vertical="center" wrapText="1"/>
    </xf>
    <xf numFmtId="0" fontId="0" fillId="4" borderId="0" xfId="0" applyFill="1"/>
    <xf numFmtId="164" fontId="20" fillId="0" borderId="4" xfId="0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4" borderId="4" xfId="5" applyFont="1" applyFill="1" applyBorder="1" applyAlignment="1">
      <alignment horizontal="left" vertical="center" wrapText="1"/>
    </xf>
    <xf numFmtId="0" fontId="5" fillId="4" borderId="4" xfId="5" applyFont="1" applyFill="1" applyBorder="1" applyAlignment="1">
      <alignment horizontal="center" vertical="center" wrapText="1"/>
    </xf>
    <xf numFmtId="1" fontId="5" fillId="4" borderId="4" xfId="5" applyNumberFormat="1" applyFont="1" applyFill="1" applyBorder="1" applyAlignment="1">
      <alignment horizontal="center" vertical="center" wrapText="1"/>
    </xf>
    <xf numFmtId="0" fontId="18" fillId="4" borderId="0" xfId="0" applyFont="1" applyFill="1"/>
    <xf numFmtId="0" fontId="18" fillId="0" borderId="4" xfId="0" applyFont="1" applyBorder="1"/>
    <xf numFmtId="2" fontId="20" fillId="0" borderId="4" xfId="0" applyNumberFormat="1" applyFont="1" applyBorder="1" applyAlignment="1">
      <alignment horizontal="center" vertical="center"/>
    </xf>
    <xf numFmtId="49" fontId="17" fillId="6" borderId="4" xfId="5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/>
    <xf numFmtId="0" fontId="5" fillId="0" borderId="4" xfId="5" applyFont="1" applyFill="1" applyBorder="1" applyAlignment="1">
      <alignment horizontal="left" vertical="center"/>
    </xf>
    <xf numFmtId="0" fontId="17" fillId="6" borderId="4" xfId="5" applyFont="1" applyFill="1" applyBorder="1" applyAlignment="1">
      <alignment horizontal="left" vertical="center" wrapText="1"/>
    </xf>
    <xf numFmtId="0" fontId="5" fillId="0" borderId="4" xfId="5" applyFont="1" applyFill="1" applyBorder="1" applyAlignment="1">
      <alignment horizontal="center"/>
    </xf>
    <xf numFmtId="0" fontId="14" fillId="0" borderId="4" xfId="5" applyFont="1" applyFill="1" applyBorder="1" applyAlignment="1">
      <alignment horizontal="left" vertical="center" wrapText="1"/>
    </xf>
    <xf numFmtId="1" fontId="20" fillId="0" borderId="4" xfId="0" applyNumberFormat="1" applyFont="1" applyFill="1" applyBorder="1" applyAlignment="1">
      <alignment horizontal="center" vertical="center"/>
    </xf>
    <xf numFmtId="165" fontId="5" fillId="0" borderId="4" xfId="17" applyNumberFormat="1" applyFont="1" applyFill="1" applyBorder="1" applyAlignment="1">
      <alignment horizontal="left" vertical="center" wrapText="1"/>
    </xf>
    <xf numFmtId="0" fontId="5" fillId="0" borderId="4" xfId="7" applyFont="1" applyFill="1" applyBorder="1" applyAlignment="1">
      <alignment horizontal="center" vertical="center" wrapText="1"/>
    </xf>
    <xf numFmtId="49" fontId="5" fillId="0" borderId="4" xfId="5" applyNumberFormat="1" applyFont="1" applyFill="1" applyBorder="1" applyAlignment="1">
      <alignment horizontal="left" vertical="center" wrapText="1"/>
    </xf>
    <xf numFmtId="0" fontId="5" fillId="0" borderId="4" xfId="11" applyFont="1" applyFill="1" applyBorder="1" applyAlignment="1">
      <alignment horizontal="center" vertical="center"/>
    </xf>
    <xf numFmtId="0" fontId="5" fillId="0" borderId="4" xfId="11" applyFont="1" applyFill="1" applyBorder="1" applyAlignment="1">
      <alignment horizontal="center" vertical="center" wrapText="1"/>
    </xf>
    <xf numFmtId="1" fontId="5" fillId="0" borderId="4" xfId="11" applyNumberFormat="1" applyFont="1" applyFill="1" applyBorder="1" applyAlignment="1">
      <alignment horizontal="center" vertical="center" wrapText="1"/>
    </xf>
    <xf numFmtId="1" fontId="5" fillId="0" borderId="4" xfId="1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5" fillId="0" borderId="4" xfId="12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/>
    <xf numFmtId="0" fontId="17" fillId="6" borderId="4" xfId="0" applyFont="1" applyFill="1" applyBorder="1" applyAlignment="1">
      <alignment horizontal="center" vertical="center" wrapText="1"/>
    </xf>
    <xf numFmtId="1" fontId="5" fillId="0" borderId="4" xfId="12" applyNumberFormat="1" applyFont="1" applyFill="1" applyBorder="1" applyAlignment="1">
      <alignment horizontal="center" vertical="center" wrapText="1"/>
    </xf>
    <xf numFmtId="0" fontId="26" fillId="0" borderId="0" xfId="5" applyFont="1" applyFill="1" applyAlignment="1">
      <alignment vertical="center"/>
    </xf>
    <xf numFmtId="0" fontId="17" fillId="6" borderId="4" xfId="6" applyFont="1" applyFill="1" applyBorder="1" applyAlignment="1">
      <alignment vertical="center" wrapText="1"/>
    </xf>
    <xf numFmtId="166" fontId="14" fillId="0" borderId="4" xfId="0" applyNumberFormat="1" applyFont="1" applyFill="1" applyBorder="1" applyAlignment="1">
      <alignment horizontal="center" vertical="center"/>
    </xf>
    <xf numFmtId="166" fontId="20" fillId="0" borderId="4" xfId="0" applyNumberFormat="1" applyFont="1" applyBorder="1" applyAlignment="1">
      <alignment horizontal="center" vertical="center"/>
    </xf>
    <xf numFmtId="0" fontId="5" fillId="0" borderId="4" xfId="10" applyFont="1" applyFill="1" applyBorder="1" applyAlignment="1">
      <alignment horizontal="center" vertical="center"/>
    </xf>
    <xf numFmtId="0" fontId="5" fillId="0" borderId="4" xfId="10" applyFont="1" applyFill="1" applyBorder="1" applyAlignment="1">
      <alignment horizontal="left" vertical="center" wrapText="1"/>
    </xf>
    <xf numFmtId="0" fontId="5" fillId="0" borderId="4" xfId="10" applyFont="1" applyFill="1" applyBorder="1" applyAlignment="1">
      <alignment horizontal="center" vertical="center" wrapText="1"/>
    </xf>
    <xf numFmtId="0" fontId="5" fillId="0" borderId="4" xfId="11" applyFont="1" applyFill="1" applyBorder="1" applyAlignment="1">
      <alignment vertical="center" wrapText="1"/>
    </xf>
    <xf numFmtId="1" fontId="20" fillId="0" borderId="4" xfId="0" applyNumberFormat="1" applyFont="1" applyBorder="1" applyAlignment="1">
      <alignment horizontal="center"/>
    </xf>
    <xf numFmtId="49" fontId="5" fillId="0" borderId="4" xfId="6" applyNumberFormat="1" applyFont="1" applyFill="1" applyBorder="1" applyAlignment="1">
      <alignment horizontal="center" vertical="center" wrapText="1"/>
    </xf>
    <xf numFmtId="49" fontId="5" fillId="0" borderId="4" xfId="10" applyNumberFormat="1" applyFont="1" applyFill="1" applyBorder="1" applyAlignment="1">
      <alignment horizontal="center" vertical="center" wrapText="1"/>
    </xf>
    <xf numFmtId="49" fontId="5" fillId="0" borderId="4" xfId="10" applyNumberFormat="1" applyFont="1" applyFill="1" applyBorder="1" applyAlignment="1">
      <alignment horizontal="left" vertical="center" wrapText="1"/>
    </xf>
    <xf numFmtId="0" fontId="18" fillId="0" borderId="0" xfId="5" applyFont="1" applyFill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1" fontId="17" fillId="6" borderId="4" xfId="0" applyNumberFormat="1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vertical="center" wrapText="1"/>
    </xf>
    <xf numFmtId="49" fontId="5" fillId="0" borderId="4" xfId="12" applyNumberFormat="1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center"/>
    </xf>
    <xf numFmtId="0" fontId="17" fillId="6" borderId="4" xfId="6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left" vertical="center" wrapText="1"/>
    </xf>
    <xf numFmtId="0" fontId="5" fillId="0" borderId="5" xfId="15" applyFont="1" applyFill="1" applyBorder="1" applyAlignment="1">
      <alignment horizontal="center" vertical="center"/>
    </xf>
    <xf numFmtId="0" fontId="5" fillId="4" borderId="4" xfId="5" applyFont="1" applyFill="1" applyBorder="1" applyAlignment="1">
      <alignment vertical="center" wrapText="1"/>
    </xf>
    <xf numFmtId="0" fontId="5" fillId="4" borderId="4" xfId="5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14" fillId="0" borderId="4" xfId="0" applyFont="1" applyFill="1" applyBorder="1" applyAlignment="1">
      <alignment horizontal="left" vertical="top" wrapText="1"/>
    </xf>
    <xf numFmtId="0" fontId="5" fillId="0" borderId="4" xfId="10" applyFont="1" applyFill="1" applyBorder="1" applyAlignment="1">
      <alignment vertical="center" wrapText="1"/>
    </xf>
    <xf numFmtId="0" fontId="18" fillId="0" borderId="4" xfId="0" applyFont="1" applyFill="1" applyBorder="1"/>
    <xf numFmtId="0" fontId="5" fillId="0" borderId="4" xfId="6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17" fillId="5" borderId="0" xfId="5" applyFont="1" applyFill="1" applyBorder="1" applyAlignment="1">
      <alignment vertical="center" wrapText="1"/>
    </xf>
    <xf numFmtId="0" fontId="17" fillId="6" borderId="0" xfId="5" applyFont="1" applyFill="1" applyBorder="1" applyAlignment="1">
      <alignment vertical="center" wrapText="1"/>
    </xf>
    <xf numFmtId="167" fontId="5" fillId="4" borderId="0" xfId="0" applyNumberFormat="1" applyFont="1" applyFill="1" applyAlignment="1">
      <alignment vertical="center"/>
    </xf>
    <xf numFmtId="168" fontId="5" fillId="4" borderId="0" xfId="0" applyNumberFormat="1" applyFont="1" applyFill="1" applyAlignment="1">
      <alignment vertical="center"/>
    </xf>
    <xf numFmtId="1" fontId="14" fillId="9" borderId="0" xfId="0" applyNumberFormat="1" applyFont="1" applyFill="1" applyBorder="1" applyAlignment="1">
      <alignment horizontal="center" vertical="center"/>
    </xf>
    <xf numFmtId="167" fontId="18" fillId="0" borderId="0" xfId="0" applyNumberFormat="1" applyFont="1"/>
    <xf numFmtId="168" fontId="18" fillId="0" borderId="0" xfId="0" applyNumberFormat="1" applyFont="1"/>
    <xf numFmtId="2" fontId="20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/>
    <xf numFmtId="168" fontId="14" fillId="0" borderId="0" xfId="0" applyNumberFormat="1" applyFont="1"/>
    <xf numFmtId="167" fontId="5" fillId="0" borderId="0" xfId="5" applyNumberFormat="1" applyFont="1" applyFill="1" applyAlignment="1">
      <alignment vertical="center"/>
    </xf>
    <xf numFmtId="168" fontId="5" fillId="0" borderId="0" xfId="5" applyNumberFormat="1" applyFont="1" applyFill="1" applyAlignment="1">
      <alignment vertical="center"/>
    </xf>
    <xf numFmtId="164" fontId="20" fillId="0" borderId="0" xfId="0" applyNumberFormat="1" applyFont="1" applyFill="1" applyBorder="1" applyAlignment="1">
      <alignment horizontal="center" vertical="center"/>
    </xf>
    <xf numFmtId="168" fontId="5" fillId="0" borderId="0" xfId="5" applyNumberFormat="1" applyFont="1" applyFill="1" applyAlignment="1">
      <alignment horizontal="center" vertical="center" wrapText="1"/>
    </xf>
    <xf numFmtId="167" fontId="5" fillId="0" borderId="0" xfId="5" applyNumberFormat="1" applyFont="1" applyFill="1" applyAlignment="1">
      <alignment horizontal="center" vertical="center" wrapText="1"/>
    </xf>
    <xf numFmtId="168" fontId="5" fillId="0" borderId="0" xfId="0" applyNumberFormat="1" applyFont="1" applyFill="1"/>
    <xf numFmtId="167" fontId="5" fillId="0" borderId="0" xfId="0" applyNumberFormat="1" applyFont="1" applyFill="1"/>
    <xf numFmtId="168" fontId="18" fillId="4" borderId="0" xfId="0" applyNumberFormat="1" applyFont="1" applyFill="1"/>
    <xf numFmtId="167" fontId="18" fillId="4" borderId="0" xfId="0" applyNumberFormat="1" applyFont="1" applyFill="1"/>
    <xf numFmtId="0" fontId="17" fillId="6" borderId="0" xfId="0" applyFont="1" applyFill="1" applyBorder="1" applyAlignment="1">
      <alignment horizontal="center" vertical="center" wrapText="1"/>
    </xf>
    <xf numFmtId="167" fontId="26" fillId="0" borderId="0" xfId="5" applyNumberFormat="1" applyFont="1" applyFill="1" applyAlignment="1">
      <alignment vertical="center"/>
    </xf>
    <xf numFmtId="167" fontId="0" fillId="0" borderId="0" xfId="0" applyNumberFormat="1"/>
    <xf numFmtId="168" fontId="0" fillId="0" borderId="0" xfId="0" applyNumberFormat="1"/>
    <xf numFmtId="167" fontId="5" fillId="0" borderId="0" xfId="0" applyNumberFormat="1" applyFont="1" applyFill="1" applyAlignment="1">
      <alignment vertical="center"/>
    </xf>
    <xf numFmtId="166" fontId="20" fillId="0" borderId="0" xfId="0" applyNumberFormat="1" applyFont="1" applyBorder="1" applyAlignment="1">
      <alignment horizontal="center" vertical="center"/>
    </xf>
    <xf numFmtId="168" fontId="18" fillId="0" borderId="0" xfId="0" applyNumberFormat="1" applyFont="1" applyFill="1"/>
    <xf numFmtId="167" fontId="18" fillId="0" borderId="0" xfId="0" applyNumberFormat="1" applyFont="1" applyFill="1"/>
    <xf numFmtId="167" fontId="5" fillId="4" borderId="0" xfId="0" applyNumberFormat="1" applyFont="1" applyFill="1"/>
    <xf numFmtId="168" fontId="5" fillId="4" borderId="0" xfId="0" applyNumberFormat="1" applyFont="1" applyFill="1"/>
    <xf numFmtId="168" fontId="18" fillId="0" borderId="0" xfId="5" applyNumberFormat="1" applyFont="1" applyFill="1" applyAlignment="1">
      <alignment vertical="center"/>
    </xf>
    <xf numFmtId="167" fontId="18" fillId="0" borderId="0" xfId="5" applyNumberFormat="1" applyFont="1" applyFill="1" applyAlignment="1">
      <alignment vertical="center"/>
    </xf>
    <xf numFmtId="168" fontId="18" fillId="0" borderId="0" xfId="0" applyNumberFormat="1" applyFont="1" applyAlignment="1">
      <alignment vertical="top" wrapText="1"/>
    </xf>
    <xf numFmtId="167" fontId="18" fillId="0" borderId="0" xfId="0" applyNumberFormat="1" applyFont="1" applyAlignment="1">
      <alignment vertical="top" wrapText="1"/>
    </xf>
    <xf numFmtId="168" fontId="18" fillId="0" borderId="0" xfId="0" applyNumberFormat="1" applyFont="1" applyFill="1" applyAlignment="1">
      <alignment vertical="top" wrapText="1"/>
    </xf>
    <xf numFmtId="167" fontId="18" fillId="0" borderId="0" xfId="0" applyNumberFormat="1" applyFont="1" applyFill="1" applyAlignment="1">
      <alignment vertical="top" wrapText="1"/>
    </xf>
    <xf numFmtId="1" fontId="20" fillId="0" borderId="0" xfId="0" applyNumberFormat="1" applyFont="1" applyFill="1" applyBorder="1" applyAlignment="1">
      <alignment horizontal="center" vertical="center"/>
    </xf>
    <xf numFmtId="1" fontId="17" fillId="6" borderId="0" xfId="0" applyNumberFormat="1" applyFont="1" applyFill="1" applyBorder="1" applyAlignment="1">
      <alignment horizontal="center" vertical="center" wrapText="1"/>
    </xf>
    <xf numFmtId="167" fontId="0" fillId="0" borderId="0" xfId="0" applyNumberFormat="1" applyFont="1"/>
    <xf numFmtId="168" fontId="0" fillId="0" borderId="0" xfId="0" applyNumberFormat="1" applyFont="1"/>
    <xf numFmtId="1" fontId="17" fillId="6" borderId="0" xfId="5" applyNumberFormat="1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horizontal="center"/>
    </xf>
    <xf numFmtId="167" fontId="18" fillId="8" borderId="0" xfId="0" applyNumberFormat="1" applyFont="1" applyFill="1"/>
    <xf numFmtId="1" fontId="14" fillId="7" borderId="0" xfId="0" applyNumberFormat="1" applyFont="1" applyFill="1" applyBorder="1" applyAlignment="1">
      <alignment horizontal="center" vertical="center"/>
    </xf>
    <xf numFmtId="0" fontId="5" fillId="7" borderId="0" xfId="5" applyFont="1" applyFill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center"/>
    </xf>
    <xf numFmtId="0" fontId="17" fillId="6" borderId="0" xfId="6" applyFont="1" applyFill="1" applyBorder="1" applyAlignment="1">
      <alignment vertical="center" wrapText="1"/>
    </xf>
    <xf numFmtId="1" fontId="5" fillId="7" borderId="0" xfId="10" applyNumberFormat="1" applyFont="1" applyFill="1" applyBorder="1" applyAlignment="1">
      <alignment horizontal="center" vertical="center" wrapText="1"/>
    </xf>
    <xf numFmtId="0" fontId="17" fillId="6" borderId="3" xfId="12" applyFont="1" applyFill="1" applyBorder="1" applyAlignment="1">
      <alignment vertical="center" wrapText="1"/>
    </xf>
    <xf numFmtId="0" fontId="17" fillId="6" borderId="0" xfId="12" applyFont="1" applyFill="1" applyBorder="1" applyAlignment="1">
      <alignment vertical="center" wrapText="1"/>
    </xf>
    <xf numFmtId="2" fontId="20" fillId="0" borderId="0" xfId="0" applyNumberFormat="1" applyFont="1" applyBorder="1" applyAlignment="1">
      <alignment horizontal="center"/>
    </xf>
    <xf numFmtId="0" fontId="14" fillId="7" borderId="0" xfId="0" applyFont="1" applyFill="1" applyBorder="1" applyAlignment="1">
      <alignment horizontal="center" vertical="center"/>
    </xf>
    <xf numFmtId="168" fontId="0" fillId="8" borderId="0" xfId="0" applyNumberFormat="1" applyFill="1"/>
    <xf numFmtId="167" fontId="25" fillId="0" borderId="0" xfId="0" applyNumberFormat="1" applyFont="1"/>
    <xf numFmtId="168" fontId="25" fillId="0" borderId="0" xfId="0" applyNumberFormat="1" applyFont="1"/>
    <xf numFmtId="164" fontId="20" fillId="0" borderId="1" xfId="0" applyNumberFormat="1" applyFont="1" applyFill="1" applyBorder="1" applyAlignment="1">
      <alignment horizontal="center" vertical="center"/>
    </xf>
    <xf numFmtId="167" fontId="5" fillId="0" borderId="0" xfId="5" applyNumberFormat="1" applyFont="1" applyFill="1" applyBorder="1" applyAlignment="1">
      <alignment horizontal="center" vertical="center" wrapText="1"/>
    </xf>
    <xf numFmtId="168" fontId="0" fillId="0" borderId="0" xfId="0" applyNumberFormat="1" applyBorder="1"/>
    <xf numFmtId="167" fontId="0" fillId="0" borderId="0" xfId="0" applyNumberFormat="1" applyBorder="1"/>
    <xf numFmtId="167" fontId="5" fillId="4" borderId="0" xfId="0" applyNumberFormat="1" applyFont="1" applyFill="1" applyBorder="1" applyAlignment="1">
      <alignment vertical="center"/>
    </xf>
    <xf numFmtId="168" fontId="5" fillId="4" borderId="0" xfId="0" applyNumberFormat="1" applyFont="1" applyFill="1" applyBorder="1" applyAlignment="1">
      <alignment vertical="center"/>
    </xf>
    <xf numFmtId="164" fontId="20" fillId="0" borderId="4" xfId="0" applyNumberFormat="1" applyFont="1" applyBorder="1" applyAlignment="1">
      <alignment horizontal="center"/>
    </xf>
    <xf numFmtId="0" fontId="5" fillId="0" borderId="5" xfId="1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6" fillId="4" borderId="4" xfId="4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5" fillId="4" borderId="4" xfId="4" applyFont="1" applyFill="1" applyBorder="1" applyAlignment="1">
      <alignment horizontal="center" vertical="center" wrapText="1"/>
    </xf>
    <xf numFmtId="167" fontId="18" fillId="0" borderId="0" xfId="0" applyNumberFormat="1" applyFont="1" applyAlignment="1">
      <alignment wrapText="1"/>
    </xf>
    <xf numFmtId="168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1" fontId="14" fillId="0" borderId="0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Alignment="1">
      <alignment wrapText="1"/>
    </xf>
    <xf numFmtId="168" fontId="14" fillId="0" borderId="0" xfId="0" applyNumberFormat="1" applyFont="1" applyAlignment="1">
      <alignment wrapText="1"/>
    </xf>
    <xf numFmtId="1" fontId="20" fillId="0" borderId="0" xfId="0" applyNumberFormat="1" applyFont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167" fontId="18" fillId="8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49" fontId="5" fillId="4" borderId="4" xfId="5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2" fontId="14" fillId="4" borderId="0" xfId="0" applyNumberFormat="1" applyFont="1" applyFill="1" applyAlignment="1">
      <alignment wrapText="1"/>
    </xf>
    <xf numFmtId="0" fontId="27" fillId="6" borderId="4" xfId="5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3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164" fontId="17" fillId="4" borderId="4" xfId="5" applyNumberFormat="1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left" vertical="center" wrapText="1"/>
    </xf>
    <xf numFmtId="49" fontId="5" fillId="4" borderId="3" xfId="5" applyNumberFormat="1" applyFont="1" applyFill="1" applyBorder="1" applyAlignment="1">
      <alignment horizontal="center" vertical="center" wrapText="1"/>
    </xf>
    <xf numFmtId="1" fontId="5" fillId="4" borderId="3" xfId="5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3" applyFont="1" applyFill="1" applyBorder="1" applyAlignment="1">
      <alignment horizontal="left" vertical="center" wrapText="1"/>
    </xf>
    <xf numFmtId="49" fontId="19" fillId="4" borderId="1" xfId="5" applyNumberFormat="1" applyFont="1" applyFill="1" applyBorder="1" applyAlignment="1">
      <alignment horizontal="right" vertical="center" wrapText="1"/>
    </xf>
    <xf numFmtId="49" fontId="19" fillId="4" borderId="8" xfId="5" applyNumberFormat="1" applyFont="1" applyFill="1" applyBorder="1" applyAlignment="1">
      <alignment horizontal="right" vertical="center" wrapText="1"/>
    </xf>
    <xf numFmtId="49" fontId="19" fillId="4" borderId="2" xfId="5" applyNumberFormat="1" applyFont="1" applyFill="1" applyBorder="1" applyAlignment="1">
      <alignment horizontal="right" vertical="center" wrapText="1"/>
    </xf>
    <xf numFmtId="0" fontId="16" fillId="4" borderId="4" xfId="4" applyFont="1" applyFill="1" applyBorder="1" applyAlignment="1">
      <alignment horizontal="center" vertical="center" wrapText="1"/>
    </xf>
    <xf numFmtId="0" fontId="16" fillId="4" borderId="1" xfId="4" applyFont="1" applyFill="1" applyBorder="1" applyAlignment="1">
      <alignment horizontal="center" vertical="center" wrapText="1"/>
    </xf>
    <xf numFmtId="0" fontId="16" fillId="4" borderId="2" xfId="4" applyFont="1" applyFill="1" applyBorder="1" applyAlignment="1">
      <alignment horizontal="center" vertical="center" wrapText="1"/>
    </xf>
    <xf numFmtId="0" fontId="16" fillId="4" borderId="3" xfId="4" applyFont="1" applyFill="1" applyBorder="1" applyAlignment="1">
      <alignment horizontal="center" vertical="center" wrapText="1"/>
    </xf>
    <xf numFmtId="0" fontId="16" fillId="4" borderId="5" xfId="4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3" fontId="16" fillId="4" borderId="3" xfId="2" applyNumberFormat="1" applyFont="1" applyFill="1" applyBorder="1" applyAlignment="1">
      <alignment horizontal="center" vertical="center" wrapText="1"/>
    </xf>
    <xf numFmtId="3" fontId="16" fillId="4" borderId="5" xfId="2" applyNumberFormat="1" applyFont="1" applyFill="1" applyBorder="1" applyAlignment="1">
      <alignment horizontal="center" vertical="center" wrapText="1"/>
    </xf>
    <xf numFmtId="3" fontId="16" fillId="4" borderId="6" xfId="4" applyNumberFormat="1" applyFont="1" applyFill="1" applyBorder="1" applyAlignment="1">
      <alignment horizontal="center" vertical="center" wrapText="1"/>
    </xf>
    <xf numFmtId="3" fontId="16" fillId="4" borderId="7" xfId="4" applyNumberFormat="1" applyFont="1" applyFill="1" applyBorder="1" applyAlignment="1">
      <alignment horizontal="center" vertical="center" wrapText="1"/>
    </xf>
    <xf numFmtId="49" fontId="19" fillId="4" borderId="7" xfId="5" applyNumberFormat="1" applyFont="1" applyFill="1" applyBorder="1" applyAlignment="1">
      <alignment horizontal="right" vertical="center" wrapText="1"/>
    </xf>
    <xf numFmtId="49" fontId="19" fillId="4" borderId="9" xfId="5" applyNumberFormat="1" applyFont="1" applyFill="1" applyBorder="1" applyAlignment="1">
      <alignment horizontal="right" vertical="center" wrapText="1"/>
    </xf>
    <xf numFmtId="49" fontId="19" fillId="4" borderId="10" xfId="5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3" applyFont="1" applyFill="1" applyBorder="1" applyAlignment="1">
      <alignment horizontal="left" vertical="center" wrapText="1"/>
    </xf>
    <xf numFmtId="3" fontId="16" fillId="4" borderId="3" xfId="4" applyNumberFormat="1" applyFont="1" applyFill="1" applyBorder="1" applyAlignment="1">
      <alignment horizontal="center" vertical="center" wrapText="1"/>
    </xf>
    <xf numFmtId="3" fontId="16" fillId="4" borderId="5" xfId="4" applyNumberFormat="1" applyFont="1" applyFill="1" applyBorder="1" applyAlignment="1">
      <alignment horizontal="center" vertical="center" wrapText="1"/>
    </xf>
  </cellXfs>
  <cellStyles count="18">
    <cellStyle name="Normal 10" xfId="14"/>
    <cellStyle name="Normal 2" xfId="4"/>
    <cellStyle name="Normal 2 2 3" xfId="9"/>
    <cellStyle name="Normal 2 2 4" xfId="15"/>
    <cellStyle name="Normal 2 5 2" xfId="10"/>
    <cellStyle name="Normal 3" xfId="16"/>
    <cellStyle name="Normal 3 3" xfId="13"/>
    <cellStyle name="Normal 4" xfId="5"/>
    <cellStyle name="Normal 4 3" xfId="11"/>
    <cellStyle name="Normal 4 4" xfId="12"/>
    <cellStyle name="Normal 5" xfId="7"/>
    <cellStyle name="Normal 6" xfId="6"/>
    <cellStyle name="Normal 7" xfId="3"/>
    <cellStyle name="Normal 8 2" xfId="8"/>
    <cellStyle name="Обычный" xfId="0" builtinId="0"/>
    <cellStyle name="Плохой" xfId="2" builtinId="27"/>
    <cellStyle name="Пояснение" xfId="17" builtinId="53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80" zoomScaleSheetLayoutView="80" zoomScalePageLayoutView="55" workbookViewId="0">
      <selection activeCell="A11" sqref="A11:F11"/>
    </sheetView>
  </sheetViews>
  <sheetFormatPr defaultColWidth="8.88671875" defaultRowHeight="14.4"/>
  <cols>
    <col min="1" max="1" width="28.44140625" style="223" customWidth="1"/>
    <col min="2" max="2" width="60.44140625" style="223" customWidth="1"/>
    <col min="3" max="3" width="22.44140625" style="223" customWidth="1"/>
    <col min="4" max="4" width="21" style="223" customWidth="1"/>
    <col min="5" max="5" width="25.88671875" style="223" customWidth="1"/>
    <col min="6" max="6" width="33.88671875" style="223" customWidth="1"/>
    <col min="7" max="7" width="23.109375" style="223" customWidth="1"/>
    <col min="8" max="9" width="17" style="223" customWidth="1"/>
    <col min="10" max="10" width="23" style="223" customWidth="1"/>
    <col min="11" max="16384" width="8.88671875" style="223"/>
  </cols>
  <sheetData>
    <row r="1" spans="1:11" s="206" customFormat="1" ht="20.399999999999999">
      <c r="A1" s="204"/>
      <c r="B1" s="205"/>
      <c r="C1" s="204"/>
      <c r="D1" s="246"/>
      <c r="E1" s="265" t="s">
        <v>345</v>
      </c>
      <c r="F1" s="265"/>
      <c r="G1" s="265"/>
    </row>
    <row r="2" spans="1:11" s="206" customFormat="1" ht="20.399999999999999">
      <c r="A2" s="204"/>
      <c r="B2" s="205"/>
      <c r="C2" s="204"/>
      <c r="D2" s="265" t="s">
        <v>364</v>
      </c>
      <c r="E2" s="265"/>
      <c r="F2" s="265"/>
      <c r="G2" s="265"/>
    </row>
    <row r="3" spans="1:11" s="206" customFormat="1" ht="20.399999999999999">
      <c r="A3" s="204"/>
      <c r="B3" s="205"/>
      <c r="C3" s="204"/>
      <c r="D3" s="265" t="s">
        <v>346</v>
      </c>
      <c r="E3" s="265"/>
      <c r="F3" s="265"/>
      <c r="G3" s="265"/>
    </row>
    <row r="4" spans="1:11" s="206" customFormat="1" ht="40.5" customHeight="1">
      <c r="A4" s="204"/>
      <c r="B4" s="205"/>
      <c r="C4" s="204"/>
      <c r="D4" s="235"/>
      <c r="E4" s="235"/>
      <c r="F4" s="270" t="s">
        <v>365</v>
      </c>
      <c r="G4" s="270"/>
    </row>
    <row r="5" spans="1:11" s="206" customFormat="1" ht="20.399999999999999">
      <c r="A5" s="204"/>
      <c r="B5" s="205"/>
      <c r="C5" s="204"/>
      <c r="D5" s="207"/>
      <c r="E5" s="266"/>
      <c r="F5" s="266"/>
      <c r="G5" s="266"/>
    </row>
    <row r="6" spans="1:11" s="206" customFormat="1" ht="20.399999999999999">
      <c r="A6" s="204"/>
      <c r="B6" s="267" t="s">
        <v>351</v>
      </c>
      <c r="C6" s="267"/>
      <c r="D6" s="267"/>
      <c r="E6" s="267"/>
      <c r="F6" s="267"/>
      <c r="G6" s="267"/>
    </row>
    <row r="7" spans="1:11" s="206" customFormat="1" ht="18" customHeight="1">
      <c r="B7" s="208"/>
      <c r="C7" s="271" t="s">
        <v>350</v>
      </c>
      <c r="D7" s="271"/>
      <c r="E7" s="271"/>
      <c r="F7" s="209"/>
      <c r="G7" s="210"/>
    </row>
    <row r="8" spans="1:11" s="206" customFormat="1" ht="18" customHeight="1">
      <c r="B8" s="236"/>
      <c r="C8" s="238"/>
      <c r="D8" s="238"/>
      <c r="E8" s="238"/>
      <c r="F8" s="209"/>
      <c r="G8" s="210"/>
    </row>
    <row r="9" spans="1:11" s="206" customFormat="1" ht="18" customHeight="1">
      <c r="B9" s="236"/>
      <c r="C9" s="238"/>
      <c r="D9" s="238"/>
      <c r="E9" s="238"/>
      <c r="F9" s="209"/>
      <c r="G9" s="210"/>
    </row>
    <row r="10" spans="1:11" s="206" customFormat="1" ht="18" customHeight="1">
      <c r="B10" s="236"/>
      <c r="C10" s="238"/>
      <c r="D10" s="238"/>
      <c r="E10" s="238"/>
      <c r="F10" s="209"/>
      <c r="G10" s="210"/>
    </row>
    <row r="11" spans="1:11" s="206" customFormat="1" ht="37.950000000000003" customHeight="1">
      <c r="A11" s="269" t="s">
        <v>349</v>
      </c>
      <c r="B11" s="273"/>
      <c r="C11" s="273"/>
      <c r="D11" s="273"/>
      <c r="E11" s="273"/>
      <c r="F11" s="273"/>
      <c r="G11" s="210"/>
    </row>
    <row r="12" spans="1:11" s="206" customFormat="1" ht="40.799999999999997" customHeight="1">
      <c r="A12" s="226" t="s">
        <v>348</v>
      </c>
      <c r="B12" s="271" t="s">
        <v>360</v>
      </c>
      <c r="C12" s="271"/>
      <c r="D12" s="208"/>
      <c r="F12" s="209"/>
      <c r="G12" s="210"/>
    </row>
    <row r="13" spans="1:11" s="206" customFormat="1" ht="20.399999999999999">
      <c r="A13" s="211" t="s">
        <v>344</v>
      </c>
      <c r="B13" s="269" t="s">
        <v>361</v>
      </c>
      <c r="C13" s="269"/>
      <c r="D13" s="269"/>
      <c r="E13" s="269"/>
      <c r="F13" s="269"/>
      <c r="G13" s="269"/>
    </row>
    <row r="14" spans="1:11" s="212" customFormat="1" ht="20.399999999999999">
      <c r="A14" s="268"/>
      <c r="B14" s="268"/>
      <c r="C14" s="268"/>
      <c r="D14" s="268"/>
      <c r="E14" s="268"/>
      <c r="F14" s="268"/>
      <c r="G14" s="268"/>
      <c r="H14" s="229"/>
      <c r="I14" s="229"/>
      <c r="J14" s="229"/>
      <c r="K14" s="229"/>
    </row>
    <row r="15" spans="1:11" s="212" customFormat="1" ht="40.799999999999997">
      <c r="A15" s="237" t="s">
        <v>352</v>
      </c>
      <c r="B15" s="247" t="s">
        <v>353</v>
      </c>
      <c r="C15" s="247"/>
      <c r="D15" s="247"/>
      <c r="E15" s="247"/>
      <c r="F15" s="247"/>
      <c r="G15" s="247"/>
      <c r="H15" s="229"/>
      <c r="I15" s="229"/>
      <c r="J15" s="229"/>
      <c r="K15" s="229"/>
    </row>
    <row r="16" spans="1:11" s="212" customFormat="1" ht="18">
      <c r="A16" s="55"/>
      <c r="B16" s="55"/>
      <c r="C16" s="55"/>
      <c r="D16" s="55"/>
      <c r="E16" s="55"/>
      <c r="F16" s="55"/>
      <c r="G16" s="55"/>
      <c r="H16" s="229"/>
      <c r="I16" s="230"/>
      <c r="J16" s="229"/>
      <c r="K16" s="229"/>
    </row>
    <row r="17" spans="1:11" s="212" customFormat="1" ht="20.100000000000001" customHeight="1">
      <c r="A17" s="252" t="s">
        <v>5</v>
      </c>
      <c r="B17" s="253"/>
      <c r="C17" s="254" t="s">
        <v>6</v>
      </c>
      <c r="D17" s="256" t="s">
        <v>7</v>
      </c>
      <c r="E17" s="258" t="s">
        <v>8</v>
      </c>
      <c r="F17" s="260" t="s">
        <v>9</v>
      </c>
      <c r="G17" s="251" t="s">
        <v>10</v>
      </c>
      <c r="H17" s="229"/>
      <c r="I17" s="229"/>
      <c r="J17" s="229"/>
      <c r="K17" s="229"/>
    </row>
    <row r="18" spans="1:11" s="212" customFormat="1" ht="51.75" customHeight="1">
      <c r="A18" s="203" t="s">
        <v>11</v>
      </c>
      <c r="B18" s="203" t="s">
        <v>12</v>
      </c>
      <c r="C18" s="255"/>
      <c r="D18" s="257"/>
      <c r="E18" s="259"/>
      <c r="F18" s="261"/>
      <c r="G18" s="251"/>
      <c r="H18" s="229"/>
      <c r="I18" s="229"/>
      <c r="J18" s="229"/>
      <c r="K18" s="229"/>
    </row>
    <row r="19" spans="1:11" s="212" customFormat="1" ht="20.100000000000001" customHeight="1">
      <c r="A19" s="213">
        <v>1</v>
      </c>
      <c r="B19" s="57">
        <v>2</v>
      </c>
      <c r="C19" s="213">
        <v>3</v>
      </c>
      <c r="D19" s="57">
        <v>4</v>
      </c>
      <c r="E19" s="213">
        <v>5</v>
      </c>
      <c r="F19" s="58">
        <v>6</v>
      </c>
      <c r="G19" s="213">
        <v>7</v>
      </c>
      <c r="H19" s="229"/>
      <c r="I19" s="229"/>
      <c r="J19" s="229"/>
      <c r="K19" s="229"/>
    </row>
    <row r="20" spans="1:11" s="216" customFormat="1" ht="20.100000000000001" customHeight="1">
      <c r="A20" s="59"/>
      <c r="B20" s="59" t="s">
        <v>19</v>
      </c>
      <c r="C20" s="59"/>
      <c r="D20" s="59"/>
      <c r="E20" s="59"/>
      <c r="F20" s="231"/>
      <c r="G20" s="15"/>
      <c r="H20" s="138"/>
      <c r="I20" s="214"/>
      <c r="J20" s="215"/>
      <c r="K20" s="214"/>
    </row>
    <row r="21" spans="1:11" s="216" customFormat="1" ht="38.4" customHeight="1">
      <c r="A21" s="15">
        <v>79410000</v>
      </c>
      <c r="B21" s="59" t="s">
        <v>355</v>
      </c>
      <c r="C21" s="59"/>
      <c r="D21" s="59"/>
      <c r="E21" s="59"/>
      <c r="F21" s="231"/>
      <c r="G21" s="15"/>
      <c r="H21" s="138"/>
      <c r="I21" s="214"/>
      <c r="J21" s="215"/>
      <c r="K21" s="214"/>
    </row>
    <row r="22" spans="1:11" s="216" customFormat="1" ht="37.200000000000003" customHeight="1">
      <c r="A22" s="77">
        <v>79411210</v>
      </c>
      <c r="B22" s="130" t="s">
        <v>356</v>
      </c>
      <c r="C22" s="77" t="s">
        <v>47</v>
      </c>
      <c r="D22" s="77" t="s">
        <v>33</v>
      </c>
      <c r="E22" s="77">
        <v>120000</v>
      </c>
      <c r="F22" s="77">
        <v>1</v>
      </c>
      <c r="G22" s="227">
        <f>F22*E22/1000</f>
        <v>120</v>
      </c>
      <c r="H22" s="138"/>
      <c r="I22" s="214"/>
      <c r="J22" s="215"/>
      <c r="K22" s="214"/>
    </row>
    <row r="23" spans="1:11" s="216" customFormat="1" ht="20.100000000000001" customHeight="1">
      <c r="A23" s="248" t="s">
        <v>15</v>
      </c>
      <c r="B23" s="249"/>
      <c r="C23" s="249"/>
      <c r="D23" s="249"/>
      <c r="E23" s="249"/>
      <c r="F23" s="250"/>
      <c r="G23" s="239">
        <f>SUM(G22)</f>
        <v>120</v>
      </c>
      <c r="H23" s="138"/>
      <c r="I23" s="214"/>
      <c r="J23" s="215"/>
      <c r="K23" s="214"/>
    </row>
    <row r="24" spans="1:11" s="212" customFormat="1" ht="32.4" customHeight="1">
      <c r="A24" s="15">
        <v>79970000</v>
      </c>
      <c r="B24" s="59" t="s">
        <v>354</v>
      </c>
      <c r="C24" s="59"/>
      <c r="D24" s="59"/>
      <c r="E24" s="59"/>
      <c r="F24" s="59"/>
      <c r="G24" s="59"/>
      <c r="H24" s="139"/>
      <c r="I24" s="218"/>
      <c r="J24" s="219"/>
      <c r="K24" s="218"/>
    </row>
    <row r="25" spans="1:11" s="119" customFormat="1" ht="37.950000000000003" customHeight="1">
      <c r="A25" s="77">
        <v>79971120</v>
      </c>
      <c r="B25" s="130" t="s">
        <v>357</v>
      </c>
      <c r="C25" s="225" t="s">
        <v>47</v>
      </c>
      <c r="D25" s="77" t="s">
        <v>33</v>
      </c>
      <c r="E25" s="78">
        <v>403500</v>
      </c>
      <c r="F25" s="77">
        <v>1</v>
      </c>
      <c r="G25" s="227">
        <f>E25*F25/1000</f>
        <v>403.5</v>
      </c>
      <c r="H25" s="217"/>
      <c r="I25" s="214"/>
      <c r="J25" s="170"/>
      <c r="K25" s="171"/>
    </row>
    <row r="26" spans="1:11" s="119" customFormat="1" ht="37.950000000000003" customHeight="1">
      <c r="A26" s="77">
        <v>79971110</v>
      </c>
      <c r="B26" s="130" t="s">
        <v>358</v>
      </c>
      <c r="C26" s="225" t="s">
        <v>47</v>
      </c>
      <c r="D26" s="77" t="s">
        <v>33</v>
      </c>
      <c r="E26" s="77">
        <v>192000</v>
      </c>
      <c r="F26" s="77">
        <v>1</v>
      </c>
      <c r="G26" s="227">
        <f>E26*F26/1000</f>
        <v>192</v>
      </c>
      <c r="H26" s="217"/>
      <c r="I26" s="214"/>
      <c r="J26" s="170"/>
      <c r="K26" s="171"/>
    </row>
    <row r="27" spans="1:11" s="216" customFormat="1" ht="20.100000000000001" customHeight="1">
      <c r="A27" s="248" t="s">
        <v>15</v>
      </c>
      <c r="B27" s="249"/>
      <c r="C27" s="249"/>
      <c r="D27" s="249"/>
      <c r="E27" s="249"/>
      <c r="F27" s="250"/>
      <c r="G27" s="228">
        <f>SUM(G25:G26)</f>
        <v>595.5</v>
      </c>
      <c r="H27" s="220"/>
      <c r="I27" s="214"/>
      <c r="J27" s="215"/>
      <c r="K27" s="214"/>
    </row>
    <row r="28" spans="1:11" s="216" customFormat="1" ht="19.95" customHeight="1">
      <c r="A28" s="15">
        <v>79800000</v>
      </c>
      <c r="B28" s="66" t="s">
        <v>347</v>
      </c>
      <c r="C28" s="59"/>
      <c r="D28" s="59"/>
      <c r="E28" s="59"/>
      <c r="F28" s="59"/>
      <c r="G28" s="59"/>
      <c r="H28" s="139"/>
      <c r="I28" s="214"/>
      <c r="J28" s="215"/>
      <c r="K28" s="214"/>
    </row>
    <row r="29" spans="1:11" s="216" customFormat="1" ht="55.2" customHeight="1">
      <c r="A29" s="240">
        <v>79810000</v>
      </c>
      <c r="B29" s="241" t="s">
        <v>359</v>
      </c>
      <c r="C29" s="242" t="s">
        <v>14</v>
      </c>
      <c r="D29" s="240" t="s">
        <v>16</v>
      </c>
      <c r="E29" s="243">
        <v>1700</v>
      </c>
      <c r="F29" s="240">
        <v>500</v>
      </c>
      <c r="G29" s="244">
        <f>F29*E29/1000</f>
        <v>850</v>
      </c>
      <c r="H29" s="217"/>
      <c r="I29" s="222"/>
      <c r="J29" s="215"/>
      <c r="K29" s="214"/>
    </row>
    <row r="30" spans="1:11" s="216" customFormat="1" ht="19.95" customHeight="1">
      <c r="A30" s="262" t="s">
        <v>15</v>
      </c>
      <c r="B30" s="263"/>
      <c r="C30" s="263"/>
      <c r="D30" s="263"/>
      <c r="E30" s="263"/>
      <c r="F30" s="264"/>
      <c r="G30" s="245">
        <f>SUM(G29:G29)</f>
        <v>850</v>
      </c>
      <c r="H30" s="221"/>
      <c r="I30" s="214"/>
      <c r="J30" s="215"/>
      <c r="K30" s="214"/>
    </row>
    <row r="31" spans="1:11" s="216" customFormat="1" ht="19.95" customHeight="1">
      <c r="A31" s="15">
        <v>98300000</v>
      </c>
      <c r="B31" s="66" t="s">
        <v>362</v>
      </c>
      <c r="C31" s="59"/>
      <c r="D31" s="59"/>
      <c r="E31" s="59"/>
      <c r="F31" s="59"/>
      <c r="G31" s="59"/>
      <c r="H31" s="221"/>
      <c r="I31" s="214"/>
      <c r="J31" s="215"/>
      <c r="K31" s="214"/>
    </row>
    <row r="32" spans="1:11" s="216" customFormat="1" ht="19.95" customHeight="1">
      <c r="A32" s="77">
        <v>98391200</v>
      </c>
      <c r="B32" s="76" t="s">
        <v>363</v>
      </c>
      <c r="C32" s="225" t="s">
        <v>47</v>
      </c>
      <c r="D32" s="77" t="s">
        <v>16</v>
      </c>
      <c r="E32" s="78">
        <v>200000</v>
      </c>
      <c r="F32" s="77">
        <v>1</v>
      </c>
      <c r="G32" s="227">
        <f>F32*E32/1000</f>
        <v>200</v>
      </c>
      <c r="H32" s="221"/>
      <c r="I32" s="214"/>
      <c r="J32" s="215"/>
      <c r="K32" s="214"/>
    </row>
    <row r="33" spans="1:11" s="216" customFormat="1" ht="19.95" customHeight="1">
      <c r="A33" s="248" t="s">
        <v>15</v>
      </c>
      <c r="B33" s="249"/>
      <c r="C33" s="249"/>
      <c r="D33" s="249"/>
      <c r="E33" s="249"/>
      <c r="F33" s="250"/>
      <c r="G33" s="228">
        <f>SUM(G32:G32)</f>
        <v>200</v>
      </c>
      <c r="H33" s="221"/>
      <c r="I33" s="214"/>
      <c r="J33" s="215"/>
      <c r="K33" s="214"/>
    </row>
    <row r="34" spans="1:11" s="224" customFormat="1" ht="20.399999999999999" customHeight="1">
      <c r="A34" s="272"/>
      <c r="B34" s="272"/>
      <c r="C34" s="272"/>
      <c r="D34" s="272"/>
      <c r="E34" s="272"/>
      <c r="F34" s="272"/>
      <c r="G34" s="272"/>
    </row>
    <row r="35" spans="1:11" ht="15.6">
      <c r="A35" s="232"/>
      <c r="B35" s="234"/>
      <c r="C35" s="234"/>
      <c r="D35" s="234"/>
      <c r="E35" s="234"/>
      <c r="F35" s="234"/>
      <c r="G35" s="234"/>
    </row>
    <row r="36" spans="1:11" ht="20.399999999999999">
      <c r="A36" s="234"/>
      <c r="B36" s="234"/>
      <c r="C36" s="234"/>
      <c r="D36" s="234"/>
      <c r="E36" s="234"/>
      <c r="F36" s="233"/>
      <c r="G36" s="234"/>
    </row>
  </sheetData>
  <mergeCells count="23">
    <mergeCell ref="A33:F33"/>
    <mergeCell ref="C7:E7"/>
    <mergeCell ref="A34:G34"/>
    <mergeCell ref="A11:F11"/>
    <mergeCell ref="A30:F30"/>
    <mergeCell ref="A27:F27"/>
    <mergeCell ref="E1:G1"/>
    <mergeCell ref="D3:G3"/>
    <mergeCell ref="E5:G5"/>
    <mergeCell ref="B6:G6"/>
    <mergeCell ref="A14:G14"/>
    <mergeCell ref="B13:G13"/>
    <mergeCell ref="D2:G2"/>
    <mergeCell ref="F4:G4"/>
    <mergeCell ref="B12:C12"/>
    <mergeCell ref="B15:G15"/>
    <mergeCell ref="A23:F23"/>
    <mergeCell ref="G17:G18"/>
    <mergeCell ref="A17:B17"/>
    <mergeCell ref="C17:C18"/>
    <mergeCell ref="D17:D18"/>
    <mergeCell ref="E17:E18"/>
    <mergeCell ref="F17:F18"/>
  </mergeCells>
  <pageMargins left="0.35433070866141703" right="0.23622047244094499" top="0.23622047244094499" bottom="0.196850393700787" header="0.31496062992126" footer="0.31496062992126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440"/>
  <sheetViews>
    <sheetView view="pageBreakPreview" topLeftCell="A76" zoomScale="70" zoomScaleSheetLayoutView="70" zoomScalePageLayoutView="55" workbookViewId="0">
      <selection activeCell="A81" sqref="A81"/>
    </sheetView>
  </sheetViews>
  <sheetFormatPr defaultRowHeight="14.4"/>
  <cols>
    <col min="1" max="1" width="28.44140625" customWidth="1"/>
    <col min="2" max="2" width="60.44140625" customWidth="1"/>
    <col min="3" max="3" width="22.44140625" customWidth="1"/>
    <col min="4" max="4" width="21" customWidth="1"/>
    <col min="5" max="5" width="25.88671875" customWidth="1"/>
    <col min="6" max="6" width="33.88671875" customWidth="1"/>
    <col min="7" max="7" width="23.109375" customWidth="1"/>
    <col min="8" max="9" width="17" customWidth="1"/>
    <col min="10" max="10" width="23" customWidth="1"/>
  </cols>
  <sheetData>
    <row r="1" spans="1:7" s="3" customFormat="1" ht="20.399999999999999">
      <c r="A1" s="1"/>
      <c r="B1" s="2"/>
      <c r="C1" s="1"/>
      <c r="D1" s="41"/>
      <c r="E1" s="274" t="s">
        <v>0</v>
      </c>
      <c r="F1" s="274"/>
      <c r="G1" s="274"/>
    </row>
    <row r="2" spans="1:7" s="3" customFormat="1" ht="20.399999999999999">
      <c r="A2" s="1"/>
      <c r="B2" s="2"/>
      <c r="C2" s="1"/>
      <c r="D2" s="41"/>
      <c r="E2" s="274" t="s">
        <v>1</v>
      </c>
      <c r="F2" s="274"/>
      <c r="G2" s="274"/>
    </row>
    <row r="3" spans="1:7" s="3" customFormat="1" ht="20.399999999999999">
      <c r="A3" s="1"/>
      <c r="B3" s="2"/>
      <c r="C3" s="1"/>
      <c r="D3" s="274" t="s">
        <v>2</v>
      </c>
      <c r="E3" s="274"/>
      <c r="F3" s="274"/>
      <c r="G3" s="274"/>
    </row>
    <row r="4" spans="1:7" s="3" customFormat="1" ht="20.399999999999999">
      <c r="A4" s="1"/>
      <c r="B4" s="2"/>
      <c r="C4" s="1"/>
      <c r="D4" s="4"/>
      <c r="E4" s="4"/>
      <c r="F4" s="5"/>
      <c r="G4" s="41"/>
    </row>
    <row r="5" spans="1:7" s="3" customFormat="1" ht="20.399999999999999">
      <c r="A5" s="1"/>
      <c r="B5" s="2"/>
      <c r="C5" s="1"/>
      <c r="D5" s="4"/>
      <c r="E5" s="274"/>
      <c r="F5" s="274"/>
      <c r="G5" s="274"/>
    </row>
    <row r="6" spans="1:7" s="3" customFormat="1" ht="20.399999999999999">
      <c r="A6" s="1"/>
      <c r="B6" s="275" t="s">
        <v>3</v>
      </c>
      <c r="C6" s="275"/>
      <c r="D6" s="275"/>
      <c r="E6" s="275"/>
      <c r="F6" s="275"/>
      <c r="G6" s="275"/>
    </row>
    <row r="7" spans="1:7" s="3" customFormat="1" ht="18">
      <c r="B7" s="6"/>
      <c r="D7" s="7"/>
      <c r="E7" s="6"/>
      <c r="F7" s="8"/>
      <c r="G7" s="9"/>
    </row>
    <row r="8" spans="1:7" s="3" customFormat="1" ht="20.399999999999999">
      <c r="A8" s="10" t="s">
        <v>4</v>
      </c>
      <c r="B8" s="1"/>
      <c r="C8" s="6"/>
      <c r="D8" s="6"/>
      <c r="F8" s="8"/>
      <c r="G8" s="9"/>
    </row>
    <row r="9" spans="1:7" s="3" customFormat="1" ht="20.399999999999999">
      <c r="A9" s="11" t="s">
        <v>26</v>
      </c>
      <c r="B9" s="1"/>
      <c r="C9" s="6"/>
      <c r="D9" s="6"/>
      <c r="F9" s="8"/>
      <c r="G9" s="9"/>
    </row>
    <row r="10" spans="1:7" s="3" customFormat="1" ht="20.399999999999999">
      <c r="A10" s="11" t="s">
        <v>27</v>
      </c>
      <c r="B10" s="1"/>
      <c r="C10" s="6"/>
      <c r="D10" s="6"/>
      <c r="F10" s="8"/>
      <c r="G10" s="9"/>
    </row>
    <row r="11" spans="1:7" s="12" customFormat="1" ht="20.399999999999999">
      <c r="A11" s="276" t="s">
        <v>29</v>
      </c>
      <c r="B11" s="276"/>
      <c r="C11" s="276"/>
      <c r="D11" s="276"/>
      <c r="E11" s="276"/>
      <c r="F11" s="276"/>
      <c r="G11" s="276"/>
    </row>
    <row r="12" spans="1:7" s="12" customFormat="1" ht="18">
      <c r="A12" s="55"/>
      <c r="B12" s="55"/>
      <c r="C12" s="55"/>
      <c r="D12" s="55"/>
      <c r="E12" s="55"/>
      <c r="F12" s="55"/>
      <c r="G12" s="55"/>
    </row>
    <row r="13" spans="1:7" s="12" customFormat="1" ht="20.100000000000001" customHeight="1">
      <c r="A13" s="252" t="s">
        <v>5</v>
      </c>
      <c r="B13" s="253"/>
      <c r="C13" s="254" t="s">
        <v>6</v>
      </c>
      <c r="D13" s="256" t="s">
        <v>7</v>
      </c>
      <c r="E13" s="258" t="s">
        <v>8</v>
      </c>
      <c r="F13" s="260" t="s">
        <v>9</v>
      </c>
      <c r="G13" s="251" t="s">
        <v>10</v>
      </c>
    </row>
    <row r="14" spans="1:7" s="12" customFormat="1" ht="51.75" customHeight="1">
      <c r="A14" s="50" t="s">
        <v>11</v>
      </c>
      <c r="B14" s="50" t="s">
        <v>12</v>
      </c>
      <c r="C14" s="255"/>
      <c r="D14" s="257"/>
      <c r="E14" s="259"/>
      <c r="F14" s="261"/>
      <c r="G14" s="251"/>
    </row>
    <row r="15" spans="1:7" s="12" customFormat="1" ht="20.100000000000001" customHeight="1">
      <c r="A15" s="56">
        <v>1</v>
      </c>
      <c r="B15" s="57">
        <v>2</v>
      </c>
      <c r="C15" s="56">
        <v>3</v>
      </c>
      <c r="D15" s="57">
        <v>4</v>
      </c>
      <c r="E15" s="56">
        <v>5</v>
      </c>
      <c r="F15" s="58">
        <v>6</v>
      </c>
      <c r="G15" s="56">
        <v>7</v>
      </c>
    </row>
    <row r="16" spans="1:7" s="14" customFormat="1" ht="20.100000000000001" customHeight="1">
      <c r="A16" s="13"/>
      <c r="B16" s="13" t="s">
        <v>13</v>
      </c>
      <c r="C16" s="13"/>
      <c r="D16" s="13"/>
      <c r="E16" s="13"/>
      <c r="F16" s="13"/>
      <c r="G16" s="13"/>
    </row>
    <row r="17" spans="1:11" s="3" customFormat="1" ht="20.100000000000001" customHeight="1">
      <c r="A17" s="15" t="s">
        <v>51</v>
      </c>
      <c r="B17" s="59" t="s">
        <v>52</v>
      </c>
      <c r="C17" s="59"/>
      <c r="D17" s="59"/>
      <c r="E17" s="59"/>
      <c r="F17" s="59"/>
      <c r="G17" s="59"/>
      <c r="H17" s="139"/>
      <c r="I17" s="140"/>
      <c r="J17" s="141"/>
      <c r="K17" s="140"/>
    </row>
    <row r="18" spans="1:11" s="19" customFormat="1" ht="20.100000000000001" customHeight="1">
      <c r="A18" s="60" t="s">
        <v>53</v>
      </c>
      <c r="B18" s="16" t="s">
        <v>54</v>
      </c>
      <c r="C18" s="17" t="s">
        <v>14</v>
      </c>
      <c r="D18" s="18" t="s">
        <v>55</v>
      </c>
      <c r="E18" s="18">
        <v>410</v>
      </c>
      <c r="F18" s="18">
        <v>5050</v>
      </c>
      <c r="G18" s="39">
        <f>E18*F18/1000</f>
        <v>2070.5</v>
      </c>
      <c r="H18" s="142"/>
      <c r="I18" s="143"/>
      <c r="J18" s="144"/>
      <c r="K18" s="143"/>
    </row>
    <row r="19" spans="1:11" s="19" customFormat="1" ht="20.100000000000001" customHeight="1">
      <c r="A19" s="80"/>
      <c r="B19" s="80"/>
      <c r="C19" s="17"/>
      <c r="D19" s="20"/>
      <c r="E19" s="20"/>
      <c r="F19" s="21" t="s">
        <v>15</v>
      </c>
      <c r="G19" s="43">
        <f>SUM(G18:G18)</f>
        <v>2070.5</v>
      </c>
      <c r="H19" s="145"/>
      <c r="I19" s="143"/>
      <c r="J19" s="144"/>
      <c r="K19" s="143"/>
    </row>
    <row r="20" spans="1:11" s="3" customFormat="1" ht="20.100000000000001" customHeight="1">
      <c r="A20" s="82" t="s">
        <v>56</v>
      </c>
      <c r="B20" s="59" t="s">
        <v>57</v>
      </c>
      <c r="C20" s="59"/>
      <c r="D20" s="59"/>
      <c r="E20" s="59"/>
      <c r="F20" s="59"/>
      <c r="G20" s="59"/>
      <c r="H20" s="139"/>
      <c r="I20" s="140"/>
      <c r="J20" s="141"/>
      <c r="K20" s="140"/>
    </row>
    <row r="21" spans="1:11" s="12" customFormat="1" ht="20.100000000000001" customHeight="1">
      <c r="A21" s="83" t="s">
        <v>59</v>
      </c>
      <c r="B21" s="84" t="s">
        <v>60</v>
      </c>
      <c r="C21" s="17" t="s">
        <v>47</v>
      </c>
      <c r="D21" s="85" t="s">
        <v>61</v>
      </c>
      <c r="E21" s="86">
        <v>3000</v>
      </c>
      <c r="F21" s="85">
        <f>5*5</f>
        <v>25</v>
      </c>
      <c r="G21" s="48">
        <f>E21*F21/1000</f>
        <v>75</v>
      </c>
      <c r="H21" s="146"/>
      <c r="I21" s="147"/>
      <c r="J21" s="148"/>
      <c r="K21" s="147"/>
    </row>
    <row r="22" spans="1:11" s="12" customFormat="1" ht="20.100000000000001" customHeight="1">
      <c r="A22" s="83" t="s">
        <v>62</v>
      </c>
      <c r="B22" s="84" t="s">
        <v>63</v>
      </c>
      <c r="C22" s="17" t="s">
        <v>47</v>
      </c>
      <c r="D22" s="85" t="s">
        <v>61</v>
      </c>
      <c r="E22" s="86">
        <v>6000</v>
      </c>
      <c r="F22" s="85">
        <v>16</v>
      </c>
      <c r="G22" s="48">
        <f>E22*F22/1000</f>
        <v>96</v>
      </c>
      <c r="H22" s="146"/>
      <c r="I22" s="147"/>
      <c r="J22" s="148"/>
      <c r="K22" s="147"/>
    </row>
    <row r="23" spans="1:11" s="12" customFormat="1" ht="20.100000000000001" customHeight="1">
      <c r="A23" s="83" t="s">
        <v>64</v>
      </c>
      <c r="B23" s="84" t="s">
        <v>65</v>
      </c>
      <c r="C23" s="17" t="s">
        <v>47</v>
      </c>
      <c r="D23" s="85" t="s">
        <v>61</v>
      </c>
      <c r="E23" s="86">
        <v>3000</v>
      </c>
      <c r="F23" s="85">
        <v>1</v>
      </c>
      <c r="G23" s="48">
        <f>E23*F23/1000</f>
        <v>3</v>
      </c>
      <c r="H23" s="146"/>
      <c r="I23" s="147"/>
      <c r="J23" s="148"/>
      <c r="K23" s="147"/>
    </row>
    <row r="24" spans="1:11" s="19" customFormat="1" ht="20.100000000000001" customHeight="1">
      <c r="A24" s="87"/>
      <c r="B24" s="20"/>
      <c r="C24" s="17"/>
      <c r="D24" s="20"/>
      <c r="E24" s="20"/>
      <c r="F24" s="21" t="s">
        <v>15</v>
      </c>
      <c r="G24" s="42">
        <f>SUM(G21:G23)</f>
        <v>174</v>
      </c>
      <c r="H24" s="145"/>
      <c r="I24" s="143"/>
      <c r="J24" s="144"/>
      <c r="K24" s="143"/>
    </row>
    <row r="25" spans="1:11" s="3" customFormat="1" ht="20.100000000000001" customHeight="1">
      <c r="A25" s="15" t="s">
        <v>30</v>
      </c>
      <c r="B25" s="59" t="s">
        <v>31</v>
      </c>
      <c r="C25" s="59"/>
      <c r="D25" s="59"/>
      <c r="E25" s="59"/>
      <c r="F25" s="59"/>
      <c r="G25" s="59"/>
      <c r="H25" s="139"/>
      <c r="I25" s="140"/>
      <c r="J25" s="141"/>
      <c r="K25" s="140"/>
    </row>
    <row r="26" spans="1:11" s="12" customFormat="1" ht="20.100000000000001" customHeight="1">
      <c r="A26" s="17">
        <v>15881300</v>
      </c>
      <c r="B26" s="62" t="s">
        <v>32</v>
      </c>
      <c r="C26" s="17" t="s">
        <v>14</v>
      </c>
      <c r="D26" s="22" t="s">
        <v>33</v>
      </c>
      <c r="E26" s="22">
        <v>9966880</v>
      </c>
      <c r="F26" s="18">
        <v>1</v>
      </c>
      <c r="G26" s="61">
        <f>E26*F26/1000</f>
        <v>9966.8799999999992</v>
      </c>
      <c r="H26" s="142"/>
      <c r="I26" s="147"/>
      <c r="J26" s="144"/>
      <c r="K26" s="148"/>
    </row>
    <row r="27" spans="1:11" s="19" customFormat="1" ht="20.100000000000001" customHeight="1">
      <c r="A27" s="21"/>
      <c r="B27" s="20"/>
      <c r="C27" s="17"/>
      <c r="D27" s="20"/>
      <c r="E27" s="20"/>
      <c r="F27" s="21" t="s">
        <v>15</v>
      </c>
      <c r="G27" s="81">
        <f>SUM(G26)</f>
        <v>9966.8799999999992</v>
      </c>
      <c r="H27" s="64"/>
      <c r="I27" s="143"/>
      <c r="J27" s="144"/>
      <c r="K27" s="143"/>
    </row>
    <row r="28" spans="1:11" s="75" customFormat="1" ht="37.950000000000003" customHeight="1">
      <c r="A28" s="15" t="s">
        <v>66</v>
      </c>
      <c r="B28" s="59" t="s">
        <v>67</v>
      </c>
      <c r="C28" s="59"/>
      <c r="D28" s="59"/>
      <c r="E28" s="59"/>
      <c r="F28" s="59"/>
      <c r="G28" s="59"/>
      <c r="H28" s="139"/>
      <c r="I28" s="149"/>
      <c r="J28" s="150"/>
      <c r="K28" s="149"/>
    </row>
    <row r="29" spans="1:11" s="75" customFormat="1" ht="20.100000000000001" customHeight="1">
      <c r="A29" s="23">
        <v>18141100</v>
      </c>
      <c r="B29" s="88" t="s">
        <v>68</v>
      </c>
      <c r="C29" s="17" t="s">
        <v>47</v>
      </c>
      <c r="D29" s="17" t="s">
        <v>69</v>
      </c>
      <c r="E29" s="18">
        <v>700</v>
      </c>
      <c r="F29" s="17">
        <v>30</v>
      </c>
      <c r="G29" s="48">
        <f>E29*F29/1000</f>
        <v>21</v>
      </c>
      <c r="H29" s="142"/>
      <c r="I29" s="149"/>
      <c r="J29" s="150"/>
      <c r="K29" s="150"/>
    </row>
    <row r="30" spans="1:11" s="75" customFormat="1" ht="20.100000000000001" customHeight="1">
      <c r="A30" s="23">
        <v>18421130</v>
      </c>
      <c r="B30" s="88" t="s">
        <v>70</v>
      </c>
      <c r="C30" s="17" t="s">
        <v>47</v>
      </c>
      <c r="D30" s="17" t="s">
        <v>69</v>
      </c>
      <c r="E30" s="23">
        <v>300</v>
      </c>
      <c r="F30" s="23">
        <v>5</v>
      </c>
      <c r="G30" s="39">
        <f>E30*F30/1000</f>
        <v>1.5</v>
      </c>
      <c r="H30" s="146"/>
      <c r="I30" s="149"/>
      <c r="J30" s="150"/>
      <c r="K30" s="150"/>
    </row>
    <row r="31" spans="1:11" s="19" customFormat="1" ht="20.100000000000001" customHeight="1">
      <c r="A31" s="21"/>
      <c r="B31" s="20"/>
      <c r="C31" s="17"/>
      <c r="D31" s="20"/>
      <c r="E31" s="20"/>
      <c r="F31" s="21" t="s">
        <v>15</v>
      </c>
      <c r="G31" s="43">
        <f>SUM(G29:G30)</f>
        <v>22.5</v>
      </c>
      <c r="H31" s="64"/>
      <c r="I31" s="143"/>
      <c r="J31" s="144"/>
      <c r="K31" s="143"/>
    </row>
    <row r="32" spans="1:11" s="19" customFormat="1" ht="37.950000000000003" customHeight="1">
      <c r="A32" s="15" t="s">
        <v>74</v>
      </c>
      <c r="B32" s="59" t="s">
        <v>75</v>
      </c>
      <c r="C32" s="59"/>
      <c r="D32" s="59"/>
      <c r="E32" s="59"/>
      <c r="F32" s="59"/>
      <c r="G32" s="59"/>
      <c r="H32" s="139"/>
      <c r="I32" s="143"/>
      <c r="J32" s="144"/>
      <c r="K32" s="143"/>
    </row>
    <row r="33" spans="1:11" s="19" customFormat="1" ht="20.100000000000001" customHeight="1">
      <c r="A33" s="90">
        <v>19641000</v>
      </c>
      <c r="B33" s="16" t="s">
        <v>76</v>
      </c>
      <c r="C33" s="17" t="s">
        <v>47</v>
      </c>
      <c r="D33" s="17" t="s">
        <v>16</v>
      </c>
      <c r="E33" s="18">
        <v>600</v>
      </c>
      <c r="F33" s="17">
        <v>20</v>
      </c>
      <c r="G33" s="48">
        <f>E33*F33/1000</f>
        <v>12</v>
      </c>
      <c r="H33" s="146"/>
      <c r="I33" s="149"/>
      <c r="J33" s="144"/>
      <c r="K33" s="144"/>
    </row>
    <row r="34" spans="1:11" s="19" customFormat="1" ht="20.100000000000001" customHeight="1">
      <c r="A34" s="90">
        <v>19641000</v>
      </c>
      <c r="B34" s="16" t="s">
        <v>77</v>
      </c>
      <c r="C34" s="17" t="s">
        <v>47</v>
      </c>
      <c r="D34" s="17" t="s">
        <v>16</v>
      </c>
      <c r="E34" s="18">
        <v>400</v>
      </c>
      <c r="F34" s="17">
        <v>50</v>
      </c>
      <c r="G34" s="48">
        <f>E34*F34/1000</f>
        <v>20</v>
      </c>
      <c r="H34" s="146"/>
      <c r="I34" s="149"/>
      <c r="J34" s="144"/>
      <c r="K34" s="144"/>
    </row>
    <row r="35" spans="1:11" s="19" customFormat="1" ht="20.100000000000001" customHeight="1">
      <c r="A35" s="90">
        <v>19642000</v>
      </c>
      <c r="B35" s="16" t="s">
        <v>78</v>
      </c>
      <c r="C35" s="17" t="s">
        <v>47</v>
      </c>
      <c r="D35" s="17" t="s">
        <v>16</v>
      </c>
      <c r="E35" s="18">
        <v>6</v>
      </c>
      <c r="F35" s="17">
        <v>5000</v>
      </c>
      <c r="G35" s="48">
        <f>E35*F35/1000</f>
        <v>30</v>
      </c>
      <c r="H35" s="146"/>
      <c r="I35" s="149"/>
      <c r="J35" s="144"/>
      <c r="K35" s="144"/>
    </row>
    <row r="36" spans="1:11" s="19" customFormat="1" ht="20.100000000000001" customHeight="1">
      <c r="A36" s="21"/>
      <c r="B36" s="20"/>
      <c r="C36" s="17"/>
      <c r="D36" s="20"/>
      <c r="E36" s="20"/>
      <c r="F36" s="21" t="s">
        <v>15</v>
      </c>
      <c r="G36" s="42">
        <f>SUM(G33:G35)</f>
        <v>62</v>
      </c>
      <c r="H36" s="64"/>
      <c r="I36" s="143"/>
      <c r="J36" s="144"/>
      <c r="K36" s="143"/>
    </row>
    <row r="37" spans="1:11" s="75" customFormat="1" ht="20.100000000000001" customHeight="1">
      <c r="A37" s="15" t="s">
        <v>79</v>
      </c>
      <c r="B37" s="59" t="s">
        <v>80</v>
      </c>
      <c r="C37" s="59"/>
      <c r="D37" s="59"/>
      <c r="E37" s="59"/>
      <c r="F37" s="59"/>
      <c r="G37" s="59"/>
      <c r="H37" s="139"/>
      <c r="I37" s="149"/>
      <c r="J37" s="150"/>
      <c r="K37" s="149"/>
    </row>
    <row r="38" spans="1:11" s="75" customFormat="1" ht="20.100000000000001" customHeight="1">
      <c r="A38" s="90">
        <v>19731200</v>
      </c>
      <c r="B38" s="91" t="s">
        <v>81</v>
      </c>
      <c r="C38" s="17" t="s">
        <v>47</v>
      </c>
      <c r="D38" s="17" t="s">
        <v>82</v>
      </c>
      <c r="E38" s="18">
        <v>1500</v>
      </c>
      <c r="F38" s="17">
        <v>10</v>
      </c>
      <c r="G38" s="48">
        <f>E38*F38/1000</f>
        <v>15</v>
      </c>
      <c r="H38" s="146"/>
      <c r="I38" s="149"/>
      <c r="J38" s="150"/>
      <c r="K38" s="150"/>
    </row>
    <row r="39" spans="1:11" s="19" customFormat="1" ht="20.100000000000001" customHeight="1">
      <c r="A39" s="21"/>
      <c r="B39" s="20"/>
      <c r="C39" s="17"/>
      <c r="D39" s="20"/>
      <c r="E39" s="20"/>
      <c r="F39" s="21" t="s">
        <v>15</v>
      </c>
      <c r="G39" s="42">
        <f>SUM(G38)</f>
        <v>15</v>
      </c>
      <c r="H39" s="64"/>
      <c r="I39" s="143"/>
      <c r="J39" s="144"/>
      <c r="K39" s="143"/>
    </row>
    <row r="40" spans="1:11" s="19" customFormat="1" ht="56.1" customHeight="1">
      <c r="A40" s="15" t="s">
        <v>83</v>
      </c>
      <c r="B40" s="59" t="s">
        <v>84</v>
      </c>
      <c r="C40" s="59"/>
      <c r="D40" s="59"/>
      <c r="E40" s="59"/>
      <c r="F40" s="59"/>
      <c r="G40" s="59"/>
      <c r="H40" s="139"/>
      <c r="I40" s="143"/>
      <c r="J40" s="144"/>
      <c r="K40" s="143"/>
    </row>
    <row r="41" spans="1:11" s="19" customFormat="1" ht="20.100000000000001" customHeight="1">
      <c r="A41" s="23">
        <v>22811110</v>
      </c>
      <c r="B41" s="16" t="s">
        <v>85</v>
      </c>
      <c r="C41" s="17" t="s">
        <v>47</v>
      </c>
      <c r="D41" s="17" t="s">
        <v>16</v>
      </c>
      <c r="E41" s="18">
        <v>2100</v>
      </c>
      <c r="F41" s="17">
        <v>10</v>
      </c>
      <c r="G41" s="48">
        <f>E41*F41/1000</f>
        <v>21</v>
      </c>
      <c r="H41" s="142"/>
      <c r="I41" s="149"/>
      <c r="J41" s="144"/>
      <c r="K41" s="143"/>
    </row>
    <row r="42" spans="1:11" s="19" customFormat="1" ht="20.100000000000001" customHeight="1">
      <c r="A42" s="60" t="s">
        <v>86</v>
      </c>
      <c r="B42" s="16" t="s">
        <v>87</v>
      </c>
      <c r="C42" s="17" t="s">
        <v>47</v>
      </c>
      <c r="D42" s="17" t="s">
        <v>16</v>
      </c>
      <c r="E42" s="18">
        <v>600</v>
      </c>
      <c r="F42" s="17">
        <v>3</v>
      </c>
      <c r="G42" s="39">
        <f>E42*F42/1000</f>
        <v>1.8</v>
      </c>
      <c r="H42" s="146"/>
      <c r="I42" s="149"/>
      <c r="J42" s="144"/>
      <c r="K42" s="143"/>
    </row>
    <row r="43" spans="1:11" s="19" customFormat="1" ht="20.100000000000001" customHeight="1">
      <c r="A43" s="60" t="s">
        <v>86</v>
      </c>
      <c r="B43" s="16" t="s">
        <v>88</v>
      </c>
      <c r="C43" s="17" t="s">
        <v>47</v>
      </c>
      <c r="D43" s="17" t="s">
        <v>16</v>
      </c>
      <c r="E43" s="18">
        <v>700</v>
      </c>
      <c r="F43" s="17">
        <v>20</v>
      </c>
      <c r="G43" s="48">
        <f>E43*F43/1000</f>
        <v>14</v>
      </c>
      <c r="H43" s="146"/>
      <c r="I43" s="149"/>
      <c r="J43" s="144"/>
      <c r="K43" s="143"/>
    </row>
    <row r="44" spans="1:11" s="19" customFormat="1" ht="20.100000000000001" customHeight="1">
      <c r="A44" s="60" t="s">
        <v>86</v>
      </c>
      <c r="B44" s="16" t="s">
        <v>89</v>
      </c>
      <c r="C44" s="17" t="s">
        <v>47</v>
      </c>
      <c r="D44" s="17" t="s">
        <v>16</v>
      </c>
      <c r="E44" s="18">
        <v>2100</v>
      </c>
      <c r="F44" s="17">
        <v>20</v>
      </c>
      <c r="G44" s="48">
        <f>E44*F44/1000</f>
        <v>42</v>
      </c>
      <c r="H44" s="146"/>
      <c r="I44" s="149"/>
      <c r="J44" s="144"/>
      <c r="K44" s="143"/>
    </row>
    <row r="45" spans="1:11" s="19" customFormat="1" ht="20.100000000000001" customHeight="1">
      <c r="A45" s="60" t="s">
        <v>86</v>
      </c>
      <c r="B45" s="16" t="s">
        <v>90</v>
      </c>
      <c r="C45" s="17" t="s">
        <v>47</v>
      </c>
      <c r="D45" s="17" t="s">
        <v>16</v>
      </c>
      <c r="E45" s="18">
        <v>1100</v>
      </c>
      <c r="F45" s="17">
        <v>17</v>
      </c>
      <c r="G45" s="39">
        <f>E45*F45/1000</f>
        <v>18.7</v>
      </c>
      <c r="H45" s="146"/>
      <c r="I45" s="149"/>
      <c r="J45" s="144"/>
      <c r="K45" s="143"/>
    </row>
    <row r="46" spans="1:11" s="19" customFormat="1" ht="20.100000000000001" customHeight="1">
      <c r="A46" s="21"/>
      <c r="B46" s="20"/>
      <c r="C46" s="17"/>
      <c r="D46" s="20"/>
      <c r="E46" s="20"/>
      <c r="F46" s="21" t="s">
        <v>15</v>
      </c>
      <c r="G46" s="43">
        <f>SUM(G41:G45)</f>
        <v>97.5</v>
      </c>
      <c r="H46" s="51"/>
      <c r="I46" s="143"/>
      <c r="J46" s="144"/>
      <c r="K46" s="143"/>
    </row>
    <row r="47" spans="1:11" s="19" customFormat="1" ht="20.100000000000001" customHeight="1">
      <c r="A47" s="15">
        <v>24900000</v>
      </c>
      <c r="B47" s="59" t="s">
        <v>91</v>
      </c>
      <c r="C47" s="59"/>
      <c r="D47" s="59"/>
      <c r="E47" s="59"/>
      <c r="F47" s="59"/>
      <c r="G47" s="59"/>
      <c r="H47" s="139"/>
      <c r="I47" s="143"/>
      <c r="J47" s="144"/>
      <c r="K47" s="143"/>
    </row>
    <row r="48" spans="1:11" s="19" customFormat="1" ht="20.100000000000001" customHeight="1">
      <c r="A48" s="60" t="s">
        <v>92</v>
      </c>
      <c r="B48" s="16" t="s">
        <v>93</v>
      </c>
      <c r="C48" s="17" t="s">
        <v>47</v>
      </c>
      <c r="D48" s="17" t="s">
        <v>61</v>
      </c>
      <c r="E48" s="17">
        <v>3000</v>
      </c>
      <c r="F48" s="18">
        <v>3</v>
      </c>
      <c r="G48" s="48">
        <f>F48*E48/1000</f>
        <v>9</v>
      </c>
      <c r="H48" s="146"/>
      <c r="I48" s="149"/>
      <c r="J48" s="144"/>
      <c r="K48" s="143"/>
    </row>
    <row r="49" spans="1:11" s="19" customFormat="1" ht="20.100000000000001" customHeight="1">
      <c r="A49" s="60" t="s">
        <v>92</v>
      </c>
      <c r="B49" s="16" t="s">
        <v>290</v>
      </c>
      <c r="C49" s="17" t="s">
        <v>47</v>
      </c>
      <c r="D49" s="17" t="s">
        <v>61</v>
      </c>
      <c r="E49" s="18">
        <v>1000</v>
      </c>
      <c r="F49" s="17">
        <v>5</v>
      </c>
      <c r="G49" s="48">
        <f>F49*E49/1000</f>
        <v>5</v>
      </c>
      <c r="H49" s="146"/>
      <c r="I49" s="149"/>
      <c r="J49" s="144"/>
      <c r="K49" s="143"/>
    </row>
    <row r="50" spans="1:11" s="19" customFormat="1" ht="20.100000000000001" customHeight="1">
      <c r="A50" s="21"/>
      <c r="B50" s="20"/>
      <c r="C50" s="17"/>
      <c r="D50" s="20"/>
      <c r="E50" s="20"/>
      <c r="F50" s="21" t="s">
        <v>15</v>
      </c>
      <c r="G50" s="92">
        <f>SUM(G48:G49)</f>
        <v>14</v>
      </c>
      <c r="H50" s="151"/>
      <c r="I50" s="143"/>
      <c r="J50" s="144"/>
      <c r="K50" s="143"/>
    </row>
    <row r="51" spans="1:11" s="19" customFormat="1" ht="55.95" customHeight="1">
      <c r="A51" s="15" t="s">
        <v>94</v>
      </c>
      <c r="B51" s="59" t="s">
        <v>95</v>
      </c>
      <c r="C51" s="59"/>
      <c r="D51" s="59"/>
      <c r="E51" s="59"/>
      <c r="F51" s="59"/>
      <c r="G51" s="59"/>
      <c r="H51" s="139"/>
      <c r="I51" s="143"/>
      <c r="J51" s="144"/>
      <c r="K51" s="143"/>
    </row>
    <row r="52" spans="1:11" s="19" customFormat="1" ht="20.100000000000001" customHeight="1">
      <c r="A52" s="23">
        <v>30121460</v>
      </c>
      <c r="B52" s="16" t="s">
        <v>96</v>
      </c>
      <c r="C52" s="17" t="s">
        <v>47</v>
      </c>
      <c r="D52" s="17" t="s">
        <v>16</v>
      </c>
      <c r="E52" s="18">
        <v>8000</v>
      </c>
      <c r="F52" s="17">
        <v>4</v>
      </c>
      <c r="G52" s="48">
        <f t="shared" ref="G52:G82" si="0">E52*F52/1000</f>
        <v>32</v>
      </c>
      <c r="H52" s="142"/>
      <c r="I52" s="143"/>
      <c r="J52" s="144"/>
      <c r="K52" s="143"/>
    </row>
    <row r="53" spans="1:11" s="19" customFormat="1" ht="20.100000000000001" customHeight="1">
      <c r="A53" s="23">
        <v>30121460</v>
      </c>
      <c r="B53" s="16" t="s">
        <v>97</v>
      </c>
      <c r="C53" s="17" t="s">
        <v>47</v>
      </c>
      <c r="D53" s="17" t="s">
        <v>16</v>
      </c>
      <c r="E53" s="18">
        <v>8000</v>
      </c>
      <c r="F53" s="17">
        <v>4</v>
      </c>
      <c r="G53" s="48">
        <f t="shared" si="0"/>
        <v>32</v>
      </c>
      <c r="H53" s="146"/>
      <c r="I53" s="143"/>
      <c r="J53" s="144"/>
      <c r="K53" s="143"/>
    </row>
    <row r="54" spans="1:11" s="19" customFormat="1" ht="20.100000000000001" customHeight="1">
      <c r="A54" s="23">
        <v>30121460</v>
      </c>
      <c r="B54" s="16" t="s">
        <v>98</v>
      </c>
      <c r="C54" s="17" t="s">
        <v>47</v>
      </c>
      <c r="D54" s="17" t="s">
        <v>16</v>
      </c>
      <c r="E54" s="18">
        <v>8000</v>
      </c>
      <c r="F54" s="17">
        <v>4</v>
      </c>
      <c r="G54" s="48">
        <f t="shared" si="0"/>
        <v>32</v>
      </c>
      <c r="H54" s="146"/>
      <c r="I54" s="143"/>
      <c r="J54" s="144"/>
      <c r="K54" s="143"/>
    </row>
    <row r="55" spans="1:11" s="19" customFormat="1" ht="20.100000000000001" customHeight="1">
      <c r="A55" s="23">
        <v>30121460</v>
      </c>
      <c r="B55" s="16" t="s">
        <v>99</v>
      </c>
      <c r="C55" s="17" t="s">
        <v>47</v>
      </c>
      <c r="D55" s="17" t="s">
        <v>16</v>
      </c>
      <c r="E55" s="18">
        <v>8000</v>
      </c>
      <c r="F55" s="17">
        <v>4</v>
      </c>
      <c r="G55" s="48">
        <f t="shared" si="0"/>
        <v>32</v>
      </c>
      <c r="H55" s="146"/>
      <c r="I55" s="143"/>
      <c r="J55" s="144"/>
      <c r="K55" s="143"/>
    </row>
    <row r="56" spans="1:11" s="19" customFormat="1" ht="20.100000000000001" customHeight="1">
      <c r="A56" s="23">
        <v>30121460</v>
      </c>
      <c r="B56" s="16" t="s">
        <v>100</v>
      </c>
      <c r="C56" s="17" t="s">
        <v>47</v>
      </c>
      <c r="D56" s="17" t="s">
        <v>16</v>
      </c>
      <c r="E56" s="18">
        <v>12000</v>
      </c>
      <c r="F56" s="17">
        <v>4</v>
      </c>
      <c r="G56" s="48">
        <f t="shared" si="0"/>
        <v>48</v>
      </c>
      <c r="H56" s="146"/>
      <c r="I56" s="143"/>
      <c r="J56" s="144"/>
      <c r="K56" s="143"/>
    </row>
    <row r="57" spans="1:11" s="19" customFormat="1" ht="20.100000000000001" customHeight="1">
      <c r="A57" s="23">
        <v>30121460</v>
      </c>
      <c r="B57" s="16" t="s">
        <v>101</v>
      </c>
      <c r="C57" s="17" t="s">
        <v>47</v>
      </c>
      <c r="D57" s="17" t="s">
        <v>16</v>
      </c>
      <c r="E57" s="18">
        <v>22000</v>
      </c>
      <c r="F57" s="17">
        <v>2</v>
      </c>
      <c r="G57" s="48">
        <f t="shared" si="0"/>
        <v>44</v>
      </c>
      <c r="H57" s="146"/>
      <c r="I57" s="143"/>
      <c r="J57" s="144"/>
      <c r="K57" s="143"/>
    </row>
    <row r="58" spans="1:11" s="19" customFormat="1" ht="20.100000000000001" customHeight="1">
      <c r="A58" s="23">
        <v>30121460</v>
      </c>
      <c r="B58" s="16" t="s">
        <v>102</v>
      </c>
      <c r="C58" s="17" t="s">
        <v>47</v>
      </c>
      <c r="D58" s="17" t="s">
        <v>16</v>
      </c>
      <c r="E58" s="18">
        <v>15000</v>
      </c>
      <c r="F58" s="17">
        <v>2</v>
      </c>
      <c r="G58" s="48">
        <f t="shared" si="0"/>
        <v>30</v>
      </c>
      <c r="H58" s="146"/>
      <c r="I58" s="143"/>
      <c r="J58" s="144"/>
      <c r="K58" s="143"/>
    </row>
    <row r="59" spans="1:11" s="19" customFormat="1" ht="20.100000000000001" customHeight="1">
      <c r="A59" s="60">
        <v>30192100</v>
      </c>
      <c r="B59" s="16" t="s">
        <v>103</v>
      </c>
      <c r="C59" s="17" t="s">
        <v>47</v>
      </c>
      <c r="D59" s="17" t="s">
        <v>16</v>
      </c>
      <c r="E59" s="17">
        <v>60</v>
      </c>
      <c r="F59" s="17">
        <v>20</v>
      </c>
      <c r="G59" s="39">
        <f t="shared" si="0"/>
        <v>1.2</v>
      </c>
      <c r="H59" s="146"/>
      <c r="I59" s="149"/>
      <c r="J59" s="144"/>
      <c r="K59" s="143"/>
    </row>
    <row r="60" spans="1:11" s="19" customFormat="1" ht="20.100000000000001" customHeight="1">
      <c r="A60" s="60" t="s">
        <v>104</v>
      </c>
      <c r="B60" s="16" t="s">
        <v>105</v>
      </c>
      <c r="C60" s="17" t="s">
        <v>47</v>
      </c>
      <c r="D60" s="17" t="s">
        <v>16</v>
      </c>
      <c r="E60" s="18">
        <v>300</v>
      </c>
      <c r="F60" s="17">
        <v>5</v>
      </c>
      <c r="G60" s="39">
        <f t="shared" si="0"/>
        <v>1.5</v>
      </c>
      <c r="H60" s="146"/>
      <c r="I60" s="149"/>
      <c r="J60" s="144"/>
      <c r="K60" s="143"/>
    </row>
    <row r="61" spans="1:11" s="19" customFormat="1" ht="20.100000000000001" customHeight="1">
      <c r="A61" s="60" t="s">
        <v>106</v>
      </c>
      <c r="B61" s="93" t="s">
        <v>107</v>
      </c>
      <c r="C61" s="17" t="s">
        <v>47</v>
      </c>
      <c r="D61" s="17" t="s">
        <v>16</v>
      </c>
      <c r="E61" s="18">
        <v>500</v>
      </c>
      <c r="F61" s="17">
        <v>5</v>
      </c>
      <c r="G61" s="39">
        <f t="shared" si="0"/>
        <v>2.5</v>
      </c>
      <c r="H61" s="146"/>
      <c r="I61" s="149"/>
      <c r="J61" s="144"/>
      <c r="K61" s="143"/>
    </row>
    <row r="62" spans="1:11" s="19" customFormat="1" ht="20.100000000000001" customHeight="1">
      <c r="A62" s="60" t="s">
        <v>108</v>
      </c>
      <c r="B62" s="16" t="s">
        <v>109</v>
      </c>
      <c r="C62" s="17" t="s">
        <v>47</v>
      </c>
      <c r="D62" s="17" t="s">
        <v>16</v>
      </c>
      <c r="E62" s="18">
        <v>100</v>
      </c>
      <c r="F62" s="17">
        <v>200</v>
      </c>
      <c r="G62" s="48">
        <f t="shared" si="0"/>
        <v>20</v>
      </c>
      <c r="H62" s="146"/>
      <c r="I62" s="149"/>
      <c r="J62" s="144"/>
      <c r="K62" s="143"/>
    </row>
    <row r="63" spans="1:11" s="19" customFormat="1" ht="20.100000000000001" customHeight="1">
      <c r="A63" s="60" t="s">
        <v>110</v>
      </c>
      <c r="B63" s="16" t="s">
        <v>111</v>
      </c>
      <c r="C63" s="17" t="s">
        <v>47</v>
      </c>
      <c r="D63" s="17" t="s">
        <v>16</v>
      </c>
      <c r="E63" s="18">
        <v>150</v>
      </c>
      <c r="F63" s="17">
        <v>50</v>
      </c>
      <c r="G63" s="39">
        <f t="shared" si="0"/>
        <v>7.5</v>
      </c>
      <c r="H63" s="146"/>
      <c r="I63" s="149"/>
      <c r="J63" s="144"/>
      <c r="K63" s="143"/>
    </row>
    <row r="64" spans="1:11" s="19" customFormat="1" ht="20.100000000000001" customHeight="1">
      <c r="A64" s="23" t="s">
        <v>112</v>
      </c>
      <c r="B64" s="16" t="s">
        <v>113</v>
      </c>
      <c r="C64" s="17" t="s">
        <v>47</v>
      </c>
      <c r="D64" s="94" t="s">
        <v>16</v>
      </c>
      <c r="E64" s="18">
        <v>180</v>
      </c>
      <c r="F64" s="17">
        <v>50</v>
      </c>
      <c r="G64" s="48">
        <f t="shared" si="0"/>
        <v>9</v>
      </c>
      <c r="H64" s="146"/>
      <c r="I64" s="149"/>
      <c r="J64" s="144"/>
      <c r="K64" s="143"/>
    </row>
    <row r="65" spans="1:11" s="19" customFormat="1" ht="20.100000000000001" customHeight="1">
      <c r="A65" s="23">
        <v>30192210</v>
      </c>
      <c r="B65" s="16" t="s">
        <v>114</v>
      </c>
      <c r="C65" s="17" t="s">
        <v>47</v>
      </c>
      <c r="D65" s="17" t="s">
        <v>16</v>
      </c>
      <c r="E65" s="18">
        <v>500</v>
      </c>
      <c r="F65" s="17">
        <v>10</v>
      </c>
      <c r="G65" s="48">
        <f t="shared" si="0"/>
        <v>5</v>
      </c>
      <c r="H65" s="146"/>
      <c r="I65" s="149"/>
      <c r="J65" s="144"/>
      <c r="K65" s="143"/>
    </row>
    <row r="66" spans="1:11" s="19" customFormat="1" ht="20.100000000000001" customHeight="1">
      <c r="A66" s="23">
        <v>30192220</v>
      </c>
      <c r="B66" s="16" t="s">
        <v>115</v>
      </c>
      <c r="C66" s="17" t="s">
        <v>47</v>
      </c>
      <c r="D66" s="17" t="s">
        <v>16</v>
      </c>
      <c r="E66" s="18">
        <v>200</v>
      </c>
      <c r="F66" s="17">
        <v>20</v>
      </c>
      <c r="G66" s="48">
        <f t="shared" si="0"/>
        <v>4</v>
      </c>
      <c r="H66" s="146"/>
      <c r="I66" s="149"/>
      <c r="J66" s="144"/>
      <c r="K66" s="143"/>
    </row>
    <row r="67" spans="1:11" s="19" customFormat="1" ht="20.100000000000001" customHeight="1">
      <c r="A67" s="23">
        <v>30192220</v>
      </c>
      <c r="B67" s="16" t="s">
        <v>116</v>
      </c>
      <c r="C67" s="17" t="s">
        <v>47</v>
      </c>
      <c r="D67" s="17" t="s">
        <v>16</v>
      </c>
      <c r="E67" s="18">
        <v>400</v>
      </c>
      <c r="F67" s="17">
        <v>10</v>
      </c>
      <c r="G67" s="48">
        <f t="shared" si="0"/>
        <v>4</v>
      </c>
      <c r="H67" s="146"/>
      <c r="I67" s="149"/>
      <c r="J67" s="144"/>
      <c r="K67" s="143"/>
    </row>
    <row r="68" spans="1:11" s="19" customFormat="1" ht="20.100000000000001" customHeight="1">
      <c r="A68" s="23">
        <v>30192230</v>
      </c>
      <c r="B68" s="16" t="s">
        <v>117</v>
      </c>
      <c r="C68" s="17" t="s">
        <v>47</v>
      </c>
      <c r="D68" s="17" t="s">
        <v>16</v>
      </c>
      <c r="E68" s="18">
        <v>500</v>
      </c>
      <c r="F68" s="17">
        <v>5</v>
      </c>
      <c r="G68" s="39">
        <f t="shared" si="0"/>
        <v>2.5</v>
      </c>
      <c r="H68" s="146"/>
      <c r="I68" s="149"/>
      <c r="J68" s="144"/>
      <c r="K68" s="143"/>
    </row>
    <row r="69" spans="1:11" s="19" customFormat="1" ht="20.100000000000001" customHeight="1">
      <c r="A69" s="60" t="s">
        <v>118</v>
      </c>
      <c r="B69" s="95" t="s">
        <v>119</v>
      </c>
      <c r="C69" s="17" t="s">
        <v>47</v>
      </c>
      <c r="D69" s="17" t="s">
        <v>16</v>
      </c>
      <c r="E69" s="18">
        <v>300</v>
      </c>
      <c r="F69" s="17">
        <v>50</v>
      </c>
      <c r="G69" s="48">
        <f t="shared" si="0"/>
        <v>15</v>
      </c>
      <c r="H69" s="146"/>
      <c r="I69" s="149"/>
      <c r="J69" s="144"/>
      <c r="K69" s="143"/>
    </row>
    <row r="70" spans="1:11" s="19" customFormat="1" ht="20.100000000000001" customHeight="1">
      <c r="A70" s="23">
        <v>30192780</v>
      </c>
      <c r="B70" s="16" t="s">
        <v>120</v>
      </c>
      <c r="C70" s="17" t="s">
        <v>47</v>
      </c>
      <c r="D70" s="17" t="s">
        <v>16</v>
      </c>
      <c r="E70" s="18">
        <v>450</v>
      </c>
      <c r="F70" s="17">
        <v>10</v>
      </c>
      <c r="G70" s="39">
        <f t="shared" si="0"/>
        <v>4.5</v>
      </c>
      <c r="H70" s="146"/>
      <c r="I70" s="149"/>
      <c r="J70" s="144"/>
      <c r="K70" s="143"/>
    </row>
    <row r="71" spans="1:11" s="19" customFormat="1" ht="20.100000000000001" customHeight="1">
      <c r="A71" s="23">
        <v>30197230</v>
      </c>
      <c r="B71" s="16" t="s">
        <v>121</v>
      </c>
      <c r="C71" s="17" t="s">
        <v>47</v>
      </c>
      <c r="D71" s="17" t="s">
        <v>16</v>
      </c>
      <c r="E71" s="18">
        <v>700</v>
      </c>
      <c r="F71" s="17">
        <v>50</v>
      </c>
      <c r="G71" s="48">
        <f t="shared" si="0"/>
        <v>35</v>
      </c>
      <c r="H71" s="146"/>
      <c r="I71" s="149"/>
      <c r="J71" s="144"/>
      <c r="K71" s="143"/>
    </row>
    <row r="72" spans="1:11" s="19" customFormat="1" ht="20.100000000000001" customHeight="1">
      <c r="A72" s="23">
        <v>30197230</v>
      </c>
      <c r="B72" s="16" t="s">
        <v>122</v>
      </c>
      <c r="C72" s="17" t="s">
        <v>47</v>
      </c>
      <c r="D72" s="17" t="s">
        <v>16</v>
      </c>
      <c r="E72" s="18">
        <v>700</v>
      </c>
      <c r="F72" s="17">
        <v>50</v>
      </c>
      <c r="G72" s="48">
        <f t="shared" si="0"/>
        <v>35</v>
      </c>
      <c r="H72" s="146"/>
      <c r="I72" s="149"/>
      <c r="J72" s="144"/>
      <c r="K72" s="143"/>
    </row>
    <row r="73" spans="1:11" s="19" customFormat="1" ht="20.100000000000001" customHeight="1">
      <c r="A73" s="17">
        <v>30197231</v>
      </c>
      <c r="B73" s="16" t="s">
        <v>123</v>
      </c>
      <c r="C73" s="17" t="s">
        <v>47</v>
      </c>
      <c r="D73" s="17" t="s">
        <v>16</v>
      </c>
      <c r="E73" s="18">
        <v>9</v>
      </c>
      <c r="F73" s="17">
        <v>7000</v>
      </c>
      <c r="G73" s="48">
        <f t="shared" si="0"/>
        <v>63</v>
      </c>
      <c r="H73" s="146"/>
      <c r="I73" s="149"/>
      <c r="J73" s="144"/>
      <c r="K73" s="143"/>
    </row>
    <row r="74" spans="1:11" s="75" customFormat="1" ht="20.100000000000001" customHeight="1">
      <c r="A74" s="17">
        <v>30197321</v>
      </c>
      <c r="B74" s="16" t="s">
        <v>126</v>
      </c>
      <c r="C74" s="17" t="s">
        <v>47</v>
      </c>
      <c r="D74" s="17" t="s">
        <v>16</v>
      </c>
      <c r="E74" s="18">
        <v>700</v>
      </c>
      <c r="F74" s="17">
        <v>20</v>
      </c>
      <c r="G74" s="48">
        <f t="shared" si="0"/>
        <v>14</v>
      </c>
      <c r="H74" s="146"/>
      <c r="I74" s="149"/>
      <c r="J74" s="150"/>
      <c r="K74" s="149"/>
    </row>
    <row r="75" spans="1:11" s="19" customFormat="1" ht="20.100000000000001" customHeight="1">
      <c r="A75" s="90">
        <v>30197622</v>
      </c>
      <c r="B75" s="16" t="s">
        <v>127</v>
      </c>
      <c r="C75" s="17" t="s">
        <v>47</v>
      </c>
      <c r="D75" s="17" t="s">
        <v>58</v>
      </c>
      <c r="E75" s="18">
        <v>700</v>
      </c>
      <c r="F75" s="17">
        <v>100</v>
      </c>
      <c r="G75" s="48">
        <f t="shared" si="0"/>
        <v>70</v>
      </c>
      <c r="H75" s="146"/>
      <c r="I75" s="149"/>
      <c r="J75" s="144"/>
      <c r="K75" s="143"/>
    </row>
    <row r="76" spans="1:11" s="75" customFormat="1" ht="20.100000000000001" customHeight="1">
      <c r="A76" s="23">
        <v>30197635</v>
      </c>
      <c r="B76" s="16" t="s">
        <v>128</v>
      </c>
      <c r="C76" s="17" t="s">
        <v>47</v>
      </c>
      <c r="D76" s="17" t="s">
        <v>16</v>
      </c>
      <c r="E76" s="18">
        <v>40</v>
      </c>
      <c r="F76" s="17">
        <v>100</v>
      </c>
      <c r="G76" s="48">
        <f t="shared" si="0"/>
        <v>4</v>
      </c>
      <c r="H76" s="146"/>
      <c r="I76" s="149"/>
      <c r="J76" s="150"/>
      <c r="K76" s="149"/>
    </row>
    <row r="77" spans="1:11" s="75" customFormat="1" ht="20.100000000000001" customHeight="1">
      <c r="A77" s="23">
        <v>30197637</v>
      </c>
      <c r="B77" s="16" t="s">
        <v>129</v>
      </c>
      <c r="C77" s="17" t="s">
        <v>47</v>
      </c>
      <c r="D77" s="17" t="s">
        <v>16</v>
      </c>
      <c r="E77" s="18">
        <v>70</v>
      </c>
      <c r="F77" s="17">
        <v>100</v>
      </c>
      <c r="G77" s="48">
        <f t="shared" si="0"/>
        <v>7</v>
      </c>
      <c r="H77" s="146"/>
      <c r="I77" s="149"/>
      <c r="J77" s="150"/>
      <c r="K77" s="149"/>
    </row>
    <row r="78" spans="1:11" s="75" customFormat="1" ht="20.100000000000001" customHeight="1">
      <c r="A78" s="23" t="s">
        <v>130</v>
      </c>
      <c r="B78" s="16" t="s">
        <v>131</v>
      </c>
      <c r="C78" s="17" t="s">
        <v>47</v>
      </c>
      <c r="D78" s="17" t="s">
        <v>132</v>
      </c>
      <c r="E78" s="18">
        <v>1100</v>
      </c>
      <c r="F78" s="17">
        <v>2</v>
      </c>
      <c r="G78" s="39">
        <f t="shared" si="0"/>
        <v>2.2000000000000002</v>
      </c>
      <c r="H78" s="146"/>
      <c r="I78" s="149"/>
      <c r="J78" s="150"/>
      <c r="K78" s="149"/>
    </row>
    <row r="79" spans="1:11" s="75" customFormat="1" ht="20.100000000000001" customHeight="1">
      <c r="A79" s="23">
        <v>30197643</v>
      </c>
      <c r="B79" s="76" t="s">
        <v>133</v>
      </c>
      <c r="C79" s="17" t="s">
        <v>47</v>
      </c>
      <c r="D79" s="17" t="s">
        <v>16</v>
      </c>
      <c r="E79" s="18">
        <v>200</v>
      </c>
      <c r="F79" s="17">
        <v>100</v>
      </c>
      <c r="G79" s="48">
        <f t="shared" si="0"/>
        <v>20</v>
      </c>
      <c r="H79" s="146"/>
      <c r="I79" s="149"/>
      <c r="J79" s="150"/>
      <c r="K79" s="149"/>
    </row>
    <row r="80" spans="1:11" s="74" customFormat="1" ht="20.100000000000001" customHeight="1">
      <c r="A80" s="17">
        <v>30199234</v>
      </c>
      <c r="B80" s="76" t="s">
        <v>321</v>
      </c>
      <c r="C80" s="17" t="s">
        <v>47</v>
      </c>
      <c r="D80" s="17" t="s">
        <v>16</v>
      </c>
      <c r="E80" s="78">
        <v>70</v>
      </c>
      <c r="F80" s="17">
        <v>300</v>
      </c>
      <c r="G80" s="48">
        <f>E80*F80/1000</f>
        <v>21</v>
      </c>
      <c r="H80" s="146"/>
      <c r="I80" s="149"/>
      <c r="J80" s="152"/>
      <c r="K80" s="153"/>
    </row>
    <row r="81" spans="1:11" s="74" customFormat="1" ht="20.100000000000001" customHeight="1">
      <c r="A81" s="17">
        <v>30199234</v>
      </c>
      <c r="B81" s="76" t="s">
        <v>322</v>
      </c>
      <c r="C81" s="17" t="s">
        <v>47</v>
      </c>
      <c r="D81" s="17" t="s">
        <v>16</v>
      </c>
      <c r="E81" s="78">
        <v>50</v>
      </c>
      <c r="F81" s="17">
        <v>100</v>
      </c>
      <c r="G81" s="48">
        <f>E81*F81/1000</f>
        <v>5</v>
      </c>
      <c r="H81" s="146"/>
      <c r="I81" s="149"/>
      <c r="J81" s="152"/>
      <c r="K81" s="153"/>
    </row>
    <row r="82" spans="1:11" s="74" customFormat="1" ht="20.100000000000001" customHeight="1">
      <c r="A82" s="23">
        <v>30199430</v>
      </c>
      <c r="B82" s="16" t="s">
        <v>134</v>
      </c>
      <c r="C82" s="17" t="s">
        <v>47</v>
      </c>
      <c r="D82" s="17" t="s">
        <v>16</v>
      </c>
      <c r="E82" s="18">
        <v>150</v>
      </c>
      <c r="F82" s="17">
        <v>50</v>
      </c>
      <c r="G82" s="39">
        <f t="shared" si="0"/>
        <v>7.5</v>
      </c>
      <c r="H82" s="146"/>
      <c r="I82" s="149"/>
      <c r="J82" s="152"/>
      <c r="K82" s="153"/>
    </row>
    <row r="83" spans="1:11" s="19" customFormat="1" ht="20.100000000000001" customHeight="1">
      <c r="A83" s="21"/>
      <c r="B83" s="20"/>
      <c r="C83" s="17"/>
      <c r="D83" s="20"/>
      <c r="E83" s="20"/>
      <c r="F83" s="21" t="s">
        <v>15</v>
      </c>
      <c r="G83" s="43">
        <f>SUM(G52:G82)</f>
        <v>610.40000000000009</v>
      </c>
      <c r="H83" s="51"/>
      <c r="I83" s="143"/>
      <c r="J83" s="144"/>
      <c r="K83" s="143"/>
    </row>
    <row r="84" spans="1:11" s="19" customFormat="1" ht="20.100000000000001" customHeight="1">
      <c r="A84" s="15">
        <v>30200000</v>
      </c>
      <c r="B84" s="59" t="s">
        <v>135</v>
      </c>
      <c r="C84" s="59"/>
      <c r="D84" s="59"/>
      <c r="E84" s="59"/>
      <c r="F84" s="59"/>
      <c r="G84" s="59"/>
      <c r="H84" s="139"/>
      <c r="I84" s="143"/>
      <c r="J84" s="144"/>
      <c r="K84" s="143"/>
    </row>
    <row r="85" spans="1:11" s="19" customFormat="1" ht="20.100000000000001" customHeight="1">
      <c r="A85" s="17">
        <v>30234650</v>
      </c>
      <c r="B85" s="16" t="s">
        <v>323</v>
      </c>
      <c r="C85" s="17" t="s">
        <v>14</v>
      </c>
      <c r="D85" s="17" t="s">
        <v>16</v>
      </c>
      <c r="E85" s="18">
        <v>6000</v>
      </c>
      <c r="F85" s="18">
        <v>10</v>
      </c>
      <c r="G85" s="48">
        <f t="shared" ref="G85:G93" si="1">E85*F85/1000</f>
        <v>60</v>
      </c>
      <c r="H85" s="146"/>
      <c r="I85" s="143"/>
      <c r="J85" s="144"/>
      <c r="K85" s="143"/>
    </row>
    <row r="86" spans="1:11" s="19" customFormat="1" ht="20.100000000000001" customHeight="1">
      <c r="A86" s="17">
        <v>30236110</v>
      </c>
      <c r="B86" s="16" t="s">
        <v>324</v>
      </c>
      <c r="C86" s="17" t="s">
        <v>14</v>
      </c>
      <c r="D86" s="17" t="s">
        <v>16</v>
      </c>
      <c r="E86" s="18">
        <v>14000</v>
      </c>
      <c r="F86" s="18">
        <v>8</v>
      </c>
      <c r="G86" s="48">
        <f>E86*F86/1000</f>
        <v>112</v>
      </c>
      <c r="H86" s="146"/>
      <c r="I86" s="143"/>
      <c r="J86" s="144"/>
      <c r="K86" s="143"/>
    </row>
    <row r="87" spans="1:11" s="19" customFormat="1" ht="20.100000000000001" customHeight="1">
      <c r="A87" s="17">
        <v>30237111</v>
      </c>
      <c r="B87" s="16" t="s">
        <v>136</v>
      </c>
      <c r="C87" s="17" t="s">
        <v>14</v>
      </c>
      <c r="D87" s="17" t="s">
        <v>16</v>
      </c>
      <c r="E87" s="18">
        <v>9000</v>
      </c>
      <c r="F87" s="18">
        <v>12</v>
      </c>
      <c r="G87" s="48">
        <f t="shared" si="1"/>
        <v>108</v>
      </c>
      <c r="H87" s="146"/>
      <c r="I87" s="143"/>
      <c r="J87" s="144"/>
      <c r="K87" s="143"/>
    </row>
    <row r="88" spans="1:11" s="19" customFormat="1" ht="20.100000000000001" customHeight="1">
      <c r="A88" s="17">
        <v>30237111</v>
      </c>
      <c r="B88" s="16" t="s">
        <v>137</v>
      </c>
      <c r="C88" s="17" t="s">
        <v>14</v>
      </c>
      <c r="D88" s="17" t="s">
        <v>16</v>
      </c>
      <c r="E88" s="18">
        <v>20000</v>
      </c>
      <c r="F88" s="18">
        <v>8</v>
      </c>
      <c r="G88" s="48">
        <f t="shared" si="1"/>
        <v>160</v>
      </c>
      <c r="H88" s="146"/>
      <c r="I88" s="143"/>
      <c r="J88" s="144"/>
      <c r="K88" s="143"/>
    </row>
    <row r="89" spans="1:11" s="19" customFormat="1" ht="20.100000000000001" customHeight="1">
      <c r="A89" s="17">
        <v>30237112</v>
      </c>
      <c r="B89" s="16" t="s">
        <v>325</v>
      </c>
      <c r="C89" s="17" t="s">
        <v>14</v>
      </c>
      <c r="D89" s="17" t="s">
        <v>16</v>
      </c>
      <c r="E89" s="18">
        <v>12000</v>
      </c>
      <c r="F89" s="18">
        <v>10</v>
      </c>
      <c r="G89" s="48">
        <f>E89*F89/1000</f>
        <v>120</v>
      </c>
      <c r="H89" s="146"/>
      <c r="I89" s="143"/>
      <c r="J89" s="144"/>
      <c r="K89" s="143"/>
    </row>
    <row r="90" spans="1:11" s="19" customFormat="1" ht="20.100000000000001" customHeight="1">
      <c r="A90" s="17">
        <v>30237132</v>
      </c>
      <c r="B90" s="16" t="s">
        <v>138</v>
      </c>
      <c r="C90" s="17" t="s">
        <v>14</v>
      </c>
      <c r="D90" s="17" t="s">
        <v>16</v>
      </c>
      <c r="E90" s="18">
        <v>2800</v>
      </c>
      <c r="F90" s="18">
        <v>4</v>
      </c>
      <c r="G90" s="39">
        <f t="shared" si="1"/>
        <v>11.2</v>
      </c>
      <c r="H90" s="146"/>
      <c r="I90" s="143"/>
      <c r="J90" s="144"/>
      <c r="K90" s="143"/>
    </row>
    <row r="91" spans="1:11" s="19" customFormat="1" ht="20.100000000000001" customHeight="1">
      <c r="A91" s="17">
        <v>30237140</v>
      </c>
      <c r="B91" s="16" t="s">
        <v>326</v>
      </c>
      <c r="C91" s="17" t="s">
        <v>14</v>
      </c>
      <c r="D91" s="17" t="s">
        <v>16</v>
      </c>
      <c r="E91" s="18">
        <v>46000</v>
      </c>
      <c r="F91" s="18">
        <v>1</v>
      </c>
      <c r="G91" s="48">
        <f>E91*F91/1000</f>
        <v>46</v>
      </c>
      <c r="H91" s="146"/>
      <c r="I91" s="143"/>
      <c r="J91" s="144"/>
      <c r="K91" s="143"/>
    </row>
    <row r="92" spans="1:11" s="19" customFormat="1" ht="20.100000000000001" customHeight="1">
      <c r="A92" s="17">
        <v>30237411</v>
      </c>
      <c r="B92" s="16" t="s">
        <v>139</v>
      </c>
      <c r="C92" s="17" t="s">
        <v>14</v>
      </c>
      <c r="D92" s="17" t="s">
        <v>16</v>
      </c>
      <c r="E92" s="18">
        <v>3000</v>
      </c>
      <c r="F92" s="17">
        <v>8</v>
      </c>
      <c r="G92" s="48">
        <f t="shared" si="1"/>
        <v>24</v>
      </c>
      <c r="H92" s="146"/>
      <c r="I92" s="143"/>
      <c r="J92" s="144"/>
      <c r="K92" s="143"/>
    </row>
    <row r="93" spans="1:11" s="19" customFormat="1" ht="20.100000000000001" customHeight="1">
      <c r="A93" s="17">
        <v>30237460</v>
      </c>
      <c r="B93" s="16" t="s">
        <v>140</v>
      </c>
      <c r="C93" s="17" t="s">
        <v>14</v>
      </c>
      <c r="D93" s="17" t="s">
        <v>16</v>
      </c>
      <c r="E93" s="18">
        <v>4500</v>
      </c>
      <c r="F93" s="17">
        <v>5</v>
      </c>
      <c r="G93" s="39">
        <f t="shared" si="1"/>
        <v>22.5</v>
      </c>
      <c r="H93" s="146"/>
      <c r="I93" s="143"/>
      <c r="J93" s="144"/>
      <c r="K93" s="143"/>
    </row>
    <row r="94" spans="1:11" s="19" customFormat="1" ht="20.100000000000001" customHeight="1">
      <c r="A94" s="21"/>
      <c r="B94" s="20"/>
      <c r="C94" s="17"/>
      <c r="D94" s="20"/>
      <c r="E94" s="20"/>
      <c r="F94" s="21" t="s">
        <v>15</v>
      </c>
      <c r="G94" s="73">
        <f>SUM(G85:G93)</f>
        <v>663.7</v>
      </c>
      <c r="H94" s="151"/>
      <c r="I94" s="143"/>
      <c r="J94" s="144"/>
      <c r="K94" s="143"/>
    </row>
    <row r="95" spans="1:11" s="75" customFormat="1" ht="37.950000000000003" customHeight="1">
      <c r="A95" s="15" t="s">
        <v>141</v>
      </c>
      <c r="B95" s="59" t="s">
        <v>142</v>
      </c>
      <c r="C95" s="59"/>
      <c r="D95" s="59"/>
      <c r="E95" s="59"/>
      <c r="F95" s="59"/>
      <c r="G95" s="59"/>
      <c r="H95" s="139"/>
      <c r="I95" s="149"/>
      <c r="J95" s="150"/>
      <c r="K95" s="149"/>
    </row>
    <row r="96" spans="1:11" s="75" customFormat="1" ht="20.100000000000001" customHeight="1">
      <c r="A96" s="23">
        <v>31410000</v>
      </c>
      <c r="B96" s="16" t="s">
        <v>143</v>
      </c>
      <c r="C96" s="17" t="s">
        <v>47</v>
      </c>
      <c r="D96" s="17" t="s">
        <v>16</v>
      </c>
      <c r="E96" s="18">
        <v>350</v>
      </c>
      <c r="F96" s="17">
        <v>100</v>
      </c>
      <c r="G96" s="48">
        <f>E96*F96/1000</f>
        <v>35</v>
      </c>
      <c r="H96" s="146"/>
      <c r="I96" s="149"/>
      <c r="J96" s="150"/>
      <c r="K96" s="149"/>
    </row>
    <row r="97" spans="1:11" s="75" customFormat="1" ht="20.100000000000001" customHeight="1">
      <c r="A97" s="23">
        <v>31440000</v>
      </c>
      <c r="B97" s="16" t="s">
        <v>144</v>
      </c>
      <c r="C97" s="17" t="s">
        <v>47</v>
      </c>
      <c r="D97" s="17" t="s">
        <v>16</v>
      </c>
      <c r="E97" s="18">
        <v>1800</v>
      </c>
      <c r="F97" s="17">
        <v>20</v>
      </c>
      <c r="G97" s="48">
        <f>E97*F97/1000</f>
        <v>36</v>
      </c>
      <c r="H97" s="146"/>
      <c r="I97" s="149"/>
      <c r="J97" s="150"/>
      <c r="K97" s="149"/>
    </row>
    <row r="98" spans="1:11" s="75" customFormat="1" ht="20.100000000000001" customHeight="1">
      <c r="A98" s="23">
        <v>31440000</v>
      </c>
      <c r="B98" s="16" t="s">
        <v>145</v>
      </c>
      <c r="C98" s="17" t="s">
        <v>47</v>
      </c>
      <c r="D98" s="17" t="s">
        <v>16</v>
      </c>
      <c r="E98" s="18">
        <v>6500</v>
      </c>
      <c r="F98" s="17">
        <v>1</v>
      </c>
      <c r="G98" s="39">
        <f>E98*F98/1000</f>
        <v>6.5</v>
      </c>
      <c r="H98" s="146"/>
      <c r="I98" s="143"/>
      <c r="J98" s="150"/>
      <c r="K98" s="149"/>
    </row>
    <row r="99" spans="1:11" s="19" customFormat="1" ht="20.100000000000001" customHeight="1">
      <c r="A99" s="21"/>
      <c r="B99" s="20"/>
      <c r="C99" s="17"/>
      <c r="D99" s="20"/>
      <c r="E99" s="20"/>
      <c r="F99" s="21" t="s">
        <v>15</v>
      </c>
      <c r="G99" s="43">
        <f>SUM(G96:G98)</f>
        <v>77.5</v>
      </c>
      <c r="H99" s="51"/>
      <c r="I99" s="143"/>
      <c r="J99" s="144"/>
      <c r="K99" s="143"/>
    </row>
    <row r="100" spans="1:11" s="19" customFormat="1" ht="20.100000000000001" customHeight="1">
      <c r="A100" s="15" t="s">
        <v>146</v>
      </c>
      <c r="B100" s="59" t="s">
        <v>147</v>
      </c>
      <c r="C100" s="59"/>
      <c r="D100" s="59"/>
      <c r="E100" s="59"/>
      <c r="F100" s="59"/>
      <c r="G100" s="59"/>
      <c r="H100" s="139"/>
      <c r="I100" s="143"/>
      <c r="J100" s="144"/>
      <c r="K100" s="143"/>
    </row>
    <row r="101" spans="1:11" s="19" customFormat="1" ht="20.100000000000001" customHeight="1">
      <c r="A101" s="17" t="s">
        <v>148</v>
      </c>
      <c r="B101" s="16" t="s">
        <v>149</v>
      </c>
      <c r="C101" s="17" t="s">
        <v>47</v>
      </c>
      <c r="D101" s="17" t="s">
        <v>16</v>
      </c>
      <c r="E101" s="18">
        <v>600</v>
      </c>
      <c r="F101" s="17">
        <v>20</v>
      </c>
      <c r="G101" s="48">
        <f>E101*F101/1000</f>
        <v>12</v>
      </c>
      <c r="H101" s="146"/>
      <c r="I101" s="149"/>
      <c r="J101" s="144"/>
      <c r="K101" s="144"/>
    </row>
    <row r="102" spans="1:11" s="75" customFormat="1" ht="20.100000000000001" customHeight="1">
      <c r="A102" s="17">
        <v>31531500</v>
      </c>
      <c r="B102" s="16" t="s">
        <v>150</v>
      </c>
      <c r="C102" s="17" t="s">
        <v>47</v>
      </c>
      <c r="D102" s="17" t="s">
        <v>16</v>
      </c>
      <c r="E102" s="18">
        <v>400</v>
      </c>
      <c r="F102" s="17">
        <v>30</v>
      </c>
      <c r="G102" s="48">
        <f>E102*F102/1000</f>
        <v>12</v>
      </c>
      <c r="H102" s="146"/>
      <c r="I102" s="149"/>
      <c r="J102" s="150"/>
      <c r="K102" s="150"/>
    </row>
    <row r="103" spans="1:11" s="75" customFormat="1" ht="20.100000000000001" customHeight="1">
      <c r="A103" s="17">
        <v>31531600</v>
      </c>
      <c r="B103" s="16" t="s">
        <v>151</v>
      </c>
      <c r="C103" s="17" t="s">
        <v>47</v>
      </c>
      <c r="D103" s="17" t="s">
        <v>16</v>
      </c>
      <c r="E103" s="18">
        <v>700</v>
      </c>
      <c r="F103" s="17">
        <v>30</v>
      </c>
      <c r="G103" s="48">
        <f>E103*F103/1000</f>
        <v>21</v>
      </c>
      <c r="H103" s="146"/>
      <c r="I103" s="149"/>
      <c r="J103" s="150"/>
      <c r="K103" s="150"/>
    </row>
    <row r="104" spans="1:11" s="19" customFormat="1" ht="20.100000000000001" customHeight="1">
      <c r="A104" s="21"/>
      <c r="B104" s="20"/>
      <c r="C104" s="17"/>
      <c r="D104" s="20"/>
      <c r="E104" s="20"/>
      <c r="F104" s="21" t="s">
        <v>15</v>
      </c>
      <c r="G104" s="42">
        <f>SUM(G101:G103)</f>
        <v>45</v>
      </c>
      <c r="H104" s="64"/>
      <c r="I104" s="143"/>
      <c r="J104" s="144"/>
      <c r="K104" s="143"/>
    </row>
    <row r="105" spans="1:11" s="19" customFormat="1" ht="20.100000000000001" customHeight="1">
      <c r="A105" s="15" t="s">
        <v>152</v>
      </c>
      <c r="B105" s="59" t="s">
        <v>153</v>
      </c>
      <c r="C105" s="59"/>
      <c r="D105" s="59"/>
      <c r="E105" s="59"/>
      <c r="F105" s="59"/>
      <c r="G105" s="59"/>
      <c r="H105" s="139"/>
      <c r="I105" s="143"/>
      <c r="J105" s="144"/>
      <c r="K105" s="143"/>
    </row>
    <row r="106" spans="1:11" s="103" customFormat="1" ht="20.100000000000001" customHeight="1">
      <c r="A106" s="17">
        <v>31681600</v>
      </c>
      <c r="B106" s="101" t="s">
        <v>154</v>
      </c>
      <c r="C106" s="23" t="s">
        <v>47</v>
      </c>
      <c r="D106" s="102" t="s">
        <v>16</v>
      </c>
      <c r="E106" s="22">
        <v>1700</v>
      </c>
      <c r="F106" s="22">
        <v>2</v>
      </c>
      <c r="G106" s="39">
        <f>E106*F106/1000</f>
        <v>3.4</v>
      </c>
      <c r="H106" s="146"/>
      <c r="I106" s="149"/>
      <c r="J106" s="154"/>
      <c r="K106" s="155"/>
    </row>
    <row r="107" spans="1:11" s="103" customFormat="1" ht="20.100000000000001" customHeight="1">
      <c r="A107" s="17">
        <v>31681600</v>
      </c>
      <c r="B107" s="101" t="s">
        <v>327</v>
      </c>
      <c r="C107" s="23" t="s">
        <v>47</v>
      </c>
      <c r="D107" s="102" t="s">
        <v>16</v>
      </c>
      <c r="E107" s="22">
        <v>1400</v>
      </c>
      <c r="F107" s="22">
        <v>2</v>
      </c>
      <c r="G107" s="39">
        <f>E107*F107/1000</f>
        <v>2.8</v>
      </c>
      <c r="H107" s="146"/>
      <c r="I107" s="149"/>
      <c r="J107" s="154"/>
      <c r="K107" s="155"/>
    </row>
    <row r="108" spans="1:11" s="79" customFormat="1" ht="20.100000000000001" customHeight="1">
      <c r="A108" s="17">
        <v>31681610</v>
      </c>
      <c r="B108" s="93" t="s">
        <v>155</v>
      </c>
      <c r="C108" s="17" t="s">
        <v>47</v>
      </c>
      <c r="D108" s="17" t="s">
        <v>16</v>
      </c>
      <c r="E108" s="18">
        <v>1600</v>
      </c>
      <c r="F108" s="17">
        <v>2</v>
      </c>
      <c r="G108" s="39">
        <f>E108*F108/1000</f>
        <v>3.2</v>
      </c>
      <c r="H108" s="146"/>
      <c r="I108" s="149"/>
      <c r="J108" s="156"/>
      <c r="K108" s="157"/>
    </row>
    <row r="109" spans="1:11" s="79" customFormat="1" ht="20.100000000000001" customHeight="1">
      <c r="A109" s="17">
        <v>31681630</v>
      </c>
      <c r="B109" s="93" t="s">
        <v>156</v>
      </c>
      <c r="C109" s="17" t="s">
        <v>47</v>
      </c>
      <c r="D109" s="17" t="s">
        <v>16</v>
      </c>
      <c r="E109" s="18">
        <v>2200</v>
      </c>
      <c r="F109" s="17">
        <v>2</v>
      </c>
      <c r="G109" s="39">
        <f>E109*F109/1000</f>
        <v>4.4000000000000004</v>
      </c>
      <c r="H109" s="146"/>
      <c r="I109" s="149"/>
      <c r="J109" s="156"/>
      <c r="K109" s="157"/>
    </row>
    <row r="110" spans="1:11" s="19" customFormat="1" ht="20.100000000000001" customHeight="1">
      <c r="A110" s="21"/>
      <c r="B110" s="20"/>
      <c r="C110" s="17"/>
      <c r="D110" s="20"/>
      <c r="E110" s="20"/>
      <c r="F110" s="21" t="s">
        <v>15</v>
      </c>
      <c r="G110" s="43">
        <f>SUM(G106:G109)</f>
        <v>13.799999999999999</v>
      </c>
      <c r="H110" s="64"/>
      <c r="I110" s="143"/>
      <c r="J110" s="144"/>
      <c r="K110" s="143"/>
    </row>
    <row r="111" spans="1:11" s="19" customFormat="1" ht="55.95" customHeight="1">
      <c r="A111" s="15">
        <v>32200000</v>
      </c>
      <c r="B111" s="59" t="s">
        <v>157</v>
      </c>
      <c r="C111" s="15"/>
      <c r="D111" s="15"/>
      <c r="E111" s="15"/>
      <c r="F111" s="15"/>
      <c r="G111" s="104"/>
      <c r="H111" s="158"/>
      <c r="I111" s="143"/>
      <c r="J111" s="144"/>
      <c r="K111" s="143"/>
    </row>
    <row r="112" spans="1:11" s="106" customFormat="1" ht="20.100000000000001" customHeight="1">
      <c r="A112" s="17">
        <v>32251200</v>
      </c>
      <c r="B112" s="71" t="s">
        <v>158</v>
      </c>
      <c r="C112" s="17" t="s">
        <v>47</v>
      </c>
      <c r="D112" s="69" t="s">
        <v>16</v>
      </c>
      <c r="E112" s="105">
        <v>25000</v>
      </c>
      <c r="F112" s="105">
        <v>1</v>
      </c>
      <c r="G112" s="48">
        <f>E112*F112/1000</f>
        <v>25</v>
      </c>
      <c r="H112" s="142"/>
      <c r="I112" s="143"/>
      <c r="J112" s="144"/>
      <c r="K112" s="159"/>
    </row>
    <row r="113" spans="1:11" s="19" customFormat="1" ht="20.100000000000001" customHeight="1">
      <c r="A113" s="29"/>
      <c r="B113" s="29"/>
      <c r="C113" s="17"/>
      <c r="D113" s="29"/>
      <c r="E113" s="29"/>
      <c r="F113" s="21" t="s">
        <v>15</v>
      </c>
      <c r="G113" s="42">
        <f>SUM(G112)</f>
        <v>25</v>
      </c>
      <c r="H113" s="64"/>
      <c r="I113" s="143"/>
      <c r="J113" s="144"/>
      <c r="K113" s="143"/>
    </row>
    <row r="114" spans="1:11" s="19" customFormat="1" ht="20.100000000000001" customHeight="1">
      <c r="A114" s="15" t="s">
        <v>159</v>
      </c>
      <c r="B114" s="59" t="s">
        <v>160</v>
      </c>
      <c r="C114" s="59"/>
      <c r="D114" s="59"/>
      <c r="E114" s="59"/>
      <c r="F114" s="59"/>
      <c r="G114" s="59"/>
      <c r="H114" s="139"/>
      <c r="I114" s="143"/>
      <c r="J114" s="144"/>
      <c r="K114" s="143"/>
    </row>
    <row r="115" spans="1:11" s="19" customFormat="1" ht="20.100000000000001" customHeight="1">
      <c r="A115" s="17">
        <v>32551160</v>
      </c>
      <c r="B115" s="16" t="s">
        <v>161</v>
      </c>
      <c r="C115" s="17" t="s">
        <v>47</v>
      </c>
      <c r="D115" s="17" t="s">
        <v>16</v>
      </c>
      <c r="E115" s="17">
        <v>17000</v>
      </c>
      <c r="F115" s="17">
        <v>15</v>
      </c>
      <c r="G115" s="48">
        <f>E115*F115/1000</f>
        <v>255</v>
      </c>
      <c r="H115" s="146"/>
      <c r="I115" s="143"/>
      <c r="J115" s="144"/>
      <c r="K115" s="143"/>
    </row>
    <row r="116" spans="1:11" s="19" customFormat="1" ht="20.100000000000001" customHeight="1">
      <c r="A116" s="21"/>
      <c r="B116" s="20"/>
      <c r="C116" s="17"/>
      <c r="D116" s="20"/>
      <c r="E116" s="20"/>
      <c r="F116" s="21" t="s">
        <v>15</v>
      </c>
      <c r="G116" s="42">
        <f>SUM(G115:G115)</f>
        <v>255</v>
      </c>
      <c r="H116" s="64"/>
      <c r="I116" s="143"/>
      <c r="J116" s="144"/>
      <c r="K116" s="143"/>
    </row>
    <row r="117" spans="1:11" ht="20.100000000000001" customHeight="1">
      <c r="A117" s="15">
        <v>33200000</v>
      </c>
      <c r="B117" s="59" t="s">
        <v>162</v>
      </c>
      <c r="C117" s="15"/>
      <c r="D117" s="15"/>
      <c r="E117" s="15"/>
      <c r="F117" s="15"/>
      <c r="G117" s="104"/>
      <c r="H117" s="158"/>
      <c r="I117" s="160"/>
      <c r="J117" s="161"/>
      <c r="K117" s="160"/>
    </row>
    <row r="118" spans="1:11" ht="38.1" customHeight="1">
      <c r="A118" s="17">
        <v>33210000</v>
      </c>
      <c r="B118" s="16" t="s">
        <v>164</v>
      </c>
      <c r="C118" s="17" t="s">
        <v>14</v>
      </c>
      <c r="D118" s="102" t="s">
        <v>163</v>
      </c>
      <c r="E118" s="18">
        <v>450</v>
      </c>
      <c r="F118" s="18">
        <f>15*96+1248</f>
        <v>2688</v>
      </c>
      <c r="G118" s="48">
        <f>E118*F118/1000</f>
        <v>1209.5999999999999</v>
      </c>
      <c r="H118" s="146"/>
      <c r="I118" s="162"/>
      <c r="J118" s="161"/>
      <c r="K118" s="161"/>
    </row>
    <row r="119" spans="1:11" s="19" customFormat="1" ht="20.100000000000001" customHeight="1">
      <c r="A119" s="21"/>
      <c r="B119" s="20"/>
      <c r="C119" s="17"/>
      <c r="D119" s="20"/>
      <c r="E119" s="20"/>
      <c r="F119" s="21" t="s">
        <v>15</v>
      </c>
      <c r="G119" s="42">
        <f>SUM(G118:G118)</f>
        <v>1209.5999999999999</v>
      </c>
      <c r="H119" s="163"/>
      <c r="I119" s="143"/>
      <c r="J119" s="144"/>
      <c r="K119" s="143"/>
    </row>
    <row r="120" spans="1:11" s="19" customFormat="1" ht="20.100000000000001" customHeight="1">
      <c r="A120" s="15" t="s">
        <v>169</v>
      </c>
      <c r="B120" s="59" t="s">
        <v>170</v>
      </c>
      <c r="C120" s="59"/>
      <c r="D120" s="59"/>
      <c r="E120" s="59"/>
      <c r="F120" s="59"/>
      <c r="G120" s="59"/>
      <c r="H120" s="139"/>
      <c r="I120" s="143"/>
      <c r="J120" s="144"/>
      <c r="K120" s="143"/>
    </row>
    <row r="121" spans="1:11" s="19" customFormat="1" ht="20.100000000000001" customHeight="1">
      <c r="A121" s="23">
        <v>33761000</v>
      </c>
      <c r="B121" s="16" t="s">
        <v>171</v>
      </c>
      <c r="C121" s="17" t="s">
        <v>47</v>
      </c>
      <c r="D121" s="17" t="s">
        <v>16</v>
      </c>
      <c r="E121" s="18">
        <v>180</v>
      </c>
      <c r="F121" s="17">
        <v>540</v>
      </c>
      <c r="G121" s="39">
        <f>E121*F121/1000</f>
        <v>97.2</v>
      </c>
      <c r="H121" s="146"/>
      <c r="I121" s="143"/>
      <c r="J121" s="144"/>
      <c r="K121" s="144"/>
    </row>
    <row r="122" spans="1:11" s="19" customFormat="1" ht="20.100000000000001" customHeight="1">
      <c r="A122" s="110">
        <v>33761300</v>
      </c>
      <c r="B122" s="111" t="s">
        <v>172</v>
      </c>
      <c r="C122" s="17" t="s">
        <v>47</v>
      </c>
      <c r="D122" s="112" t="s">
        <v>16</v>
      </c>
      <c r="E122" s="99">
        <v>500</v>
      </c>
      <c r="F122" s="112">
        <v>50</v>
      </c>
      <c r="G122" s="48">
        <f>E122*F122/1000</f>
        <v>25</v>
      </c>
      <c r="H122" s="146"/>
      <c r="I122" s="143"/>
      <c r="J122" s="144"/>
      <c r="K122" s="144"/>
    </row>
    <row r="123" spans="1:11" s="19" customFormat="1" ht="20.100000000000001" customHeight="1">
      <c r="A123" s="21"/>
      <c r="B123" s="20"/>
      <c r="C123" s="17"/>
      <c r="D123" s="20"/>
      <c r="E123" s="20"/>
      <c r="F123" s="21" t="s">
        <v>15</v>
      </c>
      <c r="G123" s="43">
        <f>SUM(G121:G122)</f>
        <v>122.2</v>
      </c>
      <c r="H123" s="64"/>
      <c r="I123" s="143"/>
      <c r="J123" s="144"/>
      <c r="K123" s="143"/>
    </row>
    <row r="124" spans="1:11" s="75" customFormat="1" ht="37.950000000000003" customHeight="1">
      <c r="A124" s="15">
        <v>34300000</v>
      </c>
      <c r="B124" s="59" t="s">
        <v>173</v>
      </c>
      <c r="C124" s="59"/>
      <c r="D124" s="59"/>
      <c r="E124" s="59"/>
      <c r="F124" s="59"/>
      <c r="G124" s="59"/>
      <c r="H124" s="139"/>
      <c r="I124" s="149"/>
      <c r="J124" s="150"/>
      <c r="K124" s="149"/>
    </row>
    <row r="125" spans="1:11" s="75" customFormat="1" ht="19.95" customHeight="1">
      <c r="A125" s="25">
        <v>34310000</v>
      </c>
      <c r="B125" s="113" t="s">
        <v>174</v>
      </c>
      <c r="C125" s="17" t="s">
        <v>47</v>
      </c>
      <c r="D125" s="97" t="s">
        <v>33</v>
      </c>
      <c r="E125" s="98">
        <v>50000</v>
      </c>
      <c r="F125" s="96">
        <v>1</v>
      </c>
      <c r="G125" s="48">
        <f t="shared" ref="G125:G133" si="2">E125*F125/1000</f>
        <v>50</v>
      </c>
      <c r="H125" s="146"/>
      <c r="I125" s="143"/>
      <c r="J125" s="150"/>
      <c r="K125" s="149"/>
    </row>
    <row r="126" spans="1:11" s="100" customFormat="1" ht="19.95" customHeight="1">
      <c r="A126" s="25">
        <v>34310000</v>
      </c>
      <c r="B126" s="113" t="s">
        <v>175</v>
      </c>
      <c r="C126" s="17" t="s">
        <v>47</v>
      </c>
      <c r="D126" s="97" t="s">
        <v>16</v>
      </c>
      <c r="E126" s="98">
        <v>1500</v>
      </c>
      <c r="F126" s="96">
        <v>5</v>
      </c>
      <c r="G126" s="39">
        <f t="shared" si="2"/>
        <v>7.5</v>
      </c>
      <c r="H126" s="146"/>
      <c r="I126" s="143"/>
      <c r="J126" s="164"/>
      <c r="K126" s="165"/>
    </row>
    <row r="127" spans="1:11" s="100" customFormat="1" ht="19.95" customHeight="1">
      <c r="A127" s="25">
        <v>34310000</v>
      </c>
      <c r="B127" s="113" t="s">
        <v>176</v>
      </c>
      <c r="C127" s="17" t="s">
        <v>47</v>
      </c>
      <c r="D127" s="97" t="s">
        <v>33</v>
      </c>
      <c r="E127" s="98">
        <v>2000</v>
      </c>
      <c r="F127" s="96">
        <v>3</v>
      </c>
      <c r="G127" s="48">
        <f t="shared" si="2"/>
        <v>6</v>
      </c>
      <c r="H127" s="146"/>
      <c r="I127" s="143"/>
      <c r="J127" s="164"/>
      <c r="K127" s="165"/>
    </row>
    <row r="128" spans="1:11" s="100" customFormat="1" ht="19.95" customHeight="1">
      <c r="A128" s="25">
        <v>34310000</v>
      </c>
      <c r="B128" s="113" t="s">
        <v>177</v>
      </c>
      <c r="C128" s="17" t="s">
        <v>47</v>
      </c>
      <c r="D128" s="97" t="s">
        <v>16</v>
      </c>
      <c r="E128" s="98">
        <v>6500</v>
      </c>
      <c r="F128" s="96">
        <v>2</v>
      </c>
      <c r="G128" s="48">
        <f t="shared" si="2"/>
        <v>13</v>
      </c>
      <c r="H128" s="146"/>
      <c r="I128" s="143"/>
      <c r="J128" s="164"/>
      <c r="K128" s="165"/>
    </row>
    <row r="129" spans="1:11" s="100" customFormat="1" ht="19.95" customHeight="1">
      <c r="A129" s="25">
        <v>34310000</v>
      </c>
      <c r="B129" s="113" t="s">
        <v>178</v>
      </c>
      <c r="C129" s="17" t="s">
        <v>47</v>
      </c>
      <c r="D129" s="97" t="s">
        <v>16</v>
      </c>
      <c r="E129" s="98">
        <v>3500</v>
      </c>
      <c r="F129" s="96">
        <v>4</v>
      </c>
      <c r="G129" s="48">
        <f t="shared" si="2"/>
        <v>14</v>
      </c>
      <c r="H129" s="146"/>
      <c r="I129" s="143"/>
      <c r="J129" s="164"/>
      <c r="K129" s="165"/>
    </row>
    <row r="130" spans="1:11" s="100" customFormat="1" ht="19.95" customHeight="1">
      <c r="A130" s="25">
        <v>34310000</v>
      </c>
      <c r="B130" s="113" t="s">
        <v>179</v>
      </c>
      <c r="C130" s="17" t="s">
        <v>47</v>
      </c>
      <c r="D130" s="97" t="s">
        <v>33</v>
      </c>
      <c r="E130" s="98">
        <v>9000</v>
      </c>
      <c r="F130" s="96">
        <v>2</v>
      </c>
      <c r="G130" s="48">
        <f t="shared" si="2"/>
        <v>18</v>
      </c>
      <c r="H130" s="146"/>
      <c r="I130" s="143"/>
      <c r="J130" s="164"/>
      <c r="K130" s="165"/>
    </row>
    <row r="131" spans="1:11" s="100" customFormat="1" ht="19.95" customHeight="1">
      <c r="A131" s="25">
        <v>34310000</v>
      </c>
      <c r="B131" s="113" t="s">
        <v>180</v>
      </c>
      <c r="C131" s="17" t="s">
        <v>47</v>
      </c>
      <c r="D131" s="97" t="s">
        <v>16</v>
      </c>
      <c r="E131" s="98">
        <v>14000</v>
      </c>
      <c r="F131" s="96">
        <v>2</v>
      </c>
      <c r="G131" s="48">
        <f t="shared" si="2"/>
        <v>28</v>
      </c>
      <c r="H131" s="146"/>
      <c r="I131" s="143"/>
      <c r="J131" s="164"/>
      <c r="K131" s="165"/>
    </row>
    <row r="132" spans="1:11" s="100" customFormat="1" ht="19.95" customHeight="1">
      <c r="A132" s="25">
        <v>34311160</v>
      </c>
      <c r="B132" s="113" t="s">
        <v>181</v>
      </c>
      <c r="C132" s="17" t="s">
        <v>47</v>
      </c>
      <c r="D132" s="97" t="s">
        <v>16</v>
      </c>
      <c r="E132" s="98">
        <v>2500</v>
      </c>
      <c r="F132" s="96">
        <v>4</v>
      </c>
      <c r="G132" s="48">
        <f t="shared" si="2"/>
        <v>10</v>
      </c>
      <c r="H132" s="146"/>
      <c r="I132" s="143"/>
      <c r="J132" s="164"/>
      <c r="K132" s="165"/>
    </row>
    <row r="133" spans="1:11" s="75" customFormat="1" ht="37.950000000000003" customHeight="1">
      <c r="A133" s="25">
        <v>34320000</v>
      </c>
      <c r="B133" s="113" t="s">
        <v>182</v>
      </c>
      <c r="C133" s="17" t="s">
        <v>47</v>
      </c>
      <c r="D133" s="97" t="s">
        <v>33</v>
      </c>
      <c r="E133" s="98">
        <v>150000</v>
      </c>
      <c r="F133" s="96">
        <v>1</v>
      </c>
      <c r="G133" s="48">
        <f t="shared" si="2"/>
        <v>150</v>
      </c>
      <c r="H133" s="146"/>
      <c r="I133" s="143"/>
      <c r="J133" s="150"/>
      <c r="K133" s="149"/>
    </row>
    <row r="134" spans="1:11" s="19" customFormat="1" ht="20.100000000000001" customHeight="1">
      <c r="A134" s="21"/>
      <c r="B134" s="20"/>
      <c r="C134" s="17"/>
      <c r="D134" s="20"/>
      <c r="E134" s="20"/>
      <c r="F134" s="21" t="s">
        <v>15</v>
      </c>
      <c r="G134" s="43">
        <f>SUM(G125:G133)</f>
        <v>296.5</v>
      </c>
      <c r="H134" s="64"/>
      <c r="I134" s="143"/>
      <c r="J134" s="144"/>
      <c r="K134" s="143"/>
    </row>
    <row r="135" spans="1:11" s="19" customFormat="1" ht="20.100000000000001" customHeight="1">
      <c r="A135" s="15" t="s">
        <v>183</v>
      </c>
      <c r="B135" s="59" t="s">
        <v>184</v>
      </c>
      <c r="C135" s="59"/>
      <c r="D135" s="59"/>
      <c r="E135" s="59"/>
      <c r="F135" s="59"/>
      <c r="G135" s="59"/>
      <c r="H135" s="139"/>
      <c r="I135" s="143"/>
      <c r="J135" s="144"/>
      <c r="K135" s="143"/>
    </row>
    <row r="136" spans="1:11" s="19" customFormat="1" ht="20.100000000000001" customHeight="1">
      <c r="A136" s="17">
        <v>39221350</v>
      </c>
      <c r="B136" s="16" t="s">
        <v>185</v>
      </c>
      <c r="C136" s="17" t="s">
        <v>47</v>
      </c>
      <c r="D136" s="17" t="s">
        <v>16</v>
      </c>
      <c r="E136" s="18">
        <v>7</v>
      </c>
      <c r="F136" s="17">
        <v>500</v>
      </c>
      <c r="G136" s="39">
        <f>E136*F136/1000</f>
        <v>3.5</v>
      </c>
      <c r="H136" s="146"/>
      <c r="I136" s="143"/>
      <c r="J136" s="144"/>
      <c r="K136" s="144"/>
    </row>
    <row r="137" spans="1:11" s="75" customFormat="1" ht="20.100000000000001" customHeight="1">
      <c r="A137" s="17">
        <v>39241210</v>
      </c>
      <c r="B137" s="16" t="s">
        <v>186</v>
      </c>
      <c r="C137" s="17" t="s">
        <v>47</v>
      </c>
      <c r="D137" s="17" t="s">
        <v>16</v>
      </c>
      <c r="E137" s="18">
        <v>700</v>
      </c>
      <c r="F137" s="17">
        <v>10</v>
      </c>
      <c r="G137" s="48">
        <f>E137*F137/1000</f>
        <v>7</v>
      </c>
      <c r="H137" s="146"/>
      <c r="I137" s="143"/>
      <c r="J137" s="150"/>
      <c r="K137" s="149"/>
    </row>
    <row r="138" spans="1:11" s="19" customFormat="1" ht="20.100000000000001" customHeight="1">
      <c r="A138" s="17">
        <v>39263100</v>
      </c>
      <c r="B138" s="16" t="s">
        <v>187</v>
      </c>
      <c r="C138" s="17" t="s">
        <v>47</v>
      </c>
      <c r="D138" s="17" t="s">
        <v>16</v>
      </c>
      <c r="E138" s="18">
        <v>200</v>
      </c>
      <c r="F138" s="17">
        <v>150</v>
      </c>
      <c r="G138" s="48">
        <f>E138*F138/1000</f>
        <v>30</v>
      </c>
      <c r="H138" s="146"/>
      <c r="I138" s="143"/>
      <c r="J138" s="144"/>
      <c r="K138" s="143"/>
    </row>
    <row r="139" spans="1:11" s="75" customFormat="1" ht="20.100000000000001" customHeight="1">
      <c r="A139" s="17">
        <v>39292530</v>
      </c>
      <c r="B139" s="16" t="s">
        <v>188</v>
      </c>
      <c r="C139" s="17" t="s">
        <v>47</v>
      </c>
      <c r="D139" s="17" t="s">
        <v>16</v>
      </c>
      <c r="E139" s="18">
        <v>250</v>
      </c>
      <c r="F139" s="17">
        <v>10</v>
      </c>
      <c r="G139" s="39">
        <f>E139*F139/1000</f>
        <v>2.5</v>
      </c>
      <c r="H139" s="146"/>
      <c r="I139" s="143"/>
      <c r="J139" s="150"/>
      <c r="K139" s="149"/>
    </row>
    <row r="140" spans="1:11" s="19" customFormat="1" ht="20.100000000000001" customHeight="1">
      <c r="A140" s="21"/>
      <c r="B140" s="20"/>
      <c r="C140" s="17"/>
      <c r="D140" s="20"/>
      <c r="E140" s="20"/>
      <c r="F140" s="21" t="s">
        <v>15</v>
      </c>
      <c r="G140" s="42">
        <f>SUM(G136:G139)</f>
        <v>43</v>
      </c>
      <c r="H140" s="163"/>
      <c r="I140" s="143"/>
      <c r="J140" s="144"/>
      <c r="K140" s="143"/>
    </row>
    <row r="141" spans="1:11" s="75" customFormat="1" ht="20.100000000000001" customHeight="1">
      <c r="A141" s="15">
        <v>39700000</v>
      </c>
      <c r="B141" s="59" t="s">
        <v>191</v>
      </c>
      <c r="C141" s="59"/>
      <c r="D141" s="59"/>
      <c r="E141" s="59"/>
      <c r="F141" s="59"/>
      <c r="G141" s="59"/>
      <c r="H141" s="139"/>
      <c r="I141" s="149"/>
      <c r="J141" s="150"/>
      <c r="K141" s="149"/>
    </row>
    <row r="142" spans="1:11" s="75" customFormat="1" ht="20.100000000000001" customHeight="1">
      <c r="A142" s="115">
        <v>39714200</v>
      </c>
      <c r="B142" s="88" t="s">
        <v>342</v>
      </c>
      <c r="C142" s="17" t="s">
        <v>47</v>
      </c>
      <c r="D142" s="17" t="s">
        <v>16</v>
      </c>
      <c r="E142" s="18">
        <v>190000</v>
      </c>
      <c r="F142" s="17">
        <v>3</v>
      </c>
      <c r="G142" s="48">
        <f>E142*F142/1000</f>
        <v>570</v>
      </c>
      <c r="H142" s="146"/>
      <c r="I142" s="149"/>
      <c r="J142" s="150"/>
      <c r="K142" s="149"/>
    </row>
    <row r="143" spans="1:11" s="19" customFormat="1" ht="20.100000000000001" customHeight="1">
      <c r="A143" s="21"/>
      <c r="B143" s="20"/>
      <c r="C143" s="17"/>
      <c r="D143" s="20"/>
      <c r="E143" s="20"/>
      <c r="F143" s="21" t="s">
        <v>15</v>
      </c>
      <c r="G143" s="42">
        <f>SUM(G142:G142)</f>
        <v>570</v>
      </c>
      <c r="H143" s="64"/>
      <c r="I143" s="143"/>
      <c r="J143" s="144"/>
      <c r="K143" s="143"/>
    </row>
    <row r="144" spans="1:11" s="19" customFormat="1" ht="20.100000000000001" customHeight="1">
      <c r="A144" s="15" t="s">
        <v>192</v>
      </c>
      <c r="B144" s="59" t="s">
        <v>193</v>
      </c>
      <c r="C144" s="59"/>
      <c r="D144" s="59"/>
      <c r="E144" s="59"/>
      <c r="F144" s="59"/>
      <c r="G144" s="59"/>
      <c r="H144" s="139"/>
      <c r="I144" s="143"/>
      <c r="J144" s="144"/>
      <c r="K144" s="143"/>
    </row>
    <row r="145" spans="1:11" s="75" customFormat="1" ht="20.100000000000001" customHeight="1">
      <c r="A145" s="23">
        <v>39811100</v>
      </c>
      <c r="B145" s="88" t="s">
        <v>194</v>
      </c>
      <c r="C145" s="60" t="s">
        <v>47</v>
      </c>
      <c r="D145" s="17" t="s">
        <v>16</v>
      </c>
      <c r="E145" s="18">
        <v>500</v>
      </c>
      <c r="F145" s="17">
        <v>30</v>
      </c>
      <c r="G145" s="48">
        <f t="shared" ref="G145:G152" si="3">E145*F145/1000</f>
        <v>15</v>
      </c>
      <c r="H145" s="146"/>
      <c r="I145" s="143"/>
      <c r="J145" s="150"/>
      <c r="K145" s="150"/>
    </row>
    <row r="146" spans="1:11" s="19" customFormat="1" ht="20.100000000000001" customHeight="1">
      <c r="A146" s="116" t="s">
        <v>195</v>
      </c>
      <c r="B146" s="117" t="s">
        <v>196</v>
      </c>
      <c r="C146" s="60" t="s">
        <v>47</v>
      </c>
      <c r="D146" s="112" t="s">
        <v>16</v>
      </c>
      <c r="E146" s="99">
        <v>1200</v>
      </c>
      <c r="F146" s="18">
        <v>2</v>
      </c>
      <c r="G146" s="39">
        <f t="shared" si="3"/>
        <v>2.4</v>
      </c>
      <c r="H146" s="146"/>
      <c r="I146" s="143"/>
      <c r="J146" s="144"/>
      <c r="K146" s="144"/>
    </row>
    <row r="147" spans="1:11" s="19" customFormat="1" ht="20.100000000000001" customHeight="1">
      <c r="A147" s="60" t="s">
        <v>197</v>
      </c>
      <c r="B147" s="16" t="s">
        <v>198</v>
      </c>
      <c r="C147" s="60" t="s">
        <v>47</v>
      </c>
      <c r="D147" s="17" t="s">
        <v>16</v>
      </c>
      <c r="E147" s="18">
        <v>350</v>
      </c>
      <c r="F147" s="17">
        <v>20</v>
      </c>
      <c r="G147" s="48">
        <f t="shared" si="3"/>
        <v>7</v>
      </c>
      <c r="H147" s="146"/>
      <c r="I147" s="143"/>
      <c r="J147" s="144"/>
      <c r="K147" s="144"/>
    </row>
    <row r="148" spans="1:11" s="75" customFormat="1" ht="20.100000000000001" customHeight="1">
      <c r="A148" s="23">
        <v>39831241</v>
      </c>
      <c r="B148" s="88" t="s">
        <v>199</v>
      </c>
      <c r="C148" s="60" t="s">
        <v>47</v>
      </c>
      <c r="D148" s="17" t="s">
        <v>16</v>
      </c>
      <c r="E148" s="18">
        <v>300</v>
      </c>
      <c r="F148" s="17">
        <v>18</v>
      </c>
      <c r="G148" s="39">
        <f t="shared" si="3"/>
        <v>5.4</v>
      </c>
      <c r="H148" s="146"/>
      <c r="I148" s="143"/>
      <c r="J148" s="150"/>
      <c r="K148" s="150"/>
    </row>
    <row r="149" spans="1:11" s="19" customFormat="1" ht="20.100000000000001" customHeight="1">
      <c r="A149" s="23">
        <v>39831242</v>
      </c>
      <c r="B149" s="88" t="s">
        <v>200</v>
      </c>
      <c r="C149" s="60" t="s">
        <v>47</v>
      </c>
      <c r="D149" s="17" t="s">
        <v>16</v>
      </c>
      <c r="E149" s="18">
        <v>400</v>
      </c>
      <c r="F149" s="17">
        <v>20</v>
      </c>
      <c r="G149" s="48">
        <f t="shared" si="3"/>
        <v>8</v>
      </c>
      <c r="H149" s="146"/>
      <c r="I149" s="143"/>
      <c r="J149" s="144"/>
      <c r="K149" s="144"/>
    </row>
    <row r="150" spans="1:11" s="19" customFormat="1" ht="20.100000000000001" customHeight="1">
      <c r="A150" s="17">
        <v>39831243</v>
      </c>
      <c r="B150" s="88" t="s">
        <v>201</v>
      </c>
      <c r="C150" s="60" t="s">
        <v>47</v>
      </c>
      <c r="D150" s="17" t="s">
        <v>58</v>
      </c>
      <c r="E150" s="18">
        <v>1000</v>
      </c>
      <c r="F150" s="17">
        <v>9</v>
      </c>
      <c r="G150" s="48">
        <f t="shared" si="3"/>
        <v>9</v>
      </c>
      <c r="H150" s="146"/>
      <c r="I150" s="143"/>
      <c r="J150" s="144"/>
      <c r="K150" s="144"/>
    </row>
    <row r="151" spans="1:11" s="19" customFormat="1" ht="20.100000000000001" customHeight="1">
      <c r="A151" s="17">
        <v>39831245</v>
      </c>
      <c r="B151" s="88" t="s">
        <v>202</v>
      </c>
      <c r="C151" s="60" t="s">
        <v>47</v>
      </c>
      <c r="D151" s="17" t="s">
        <v>16</v>
      </c>
      <c r="E151" s="18">
        <v>650</v>
      </c>
      <c r="F151" s="17">
        <v>100</v>
      </c>
      <c r="G151" s="48">
        <f t="shared" si="3"/>
        <v>65</v>
      </c>
      <c r="H151" s="146"/>
      <c r="I151" s="143"/>
      <c r="J151" s="144"/>
      <c r="K151" s="144"/>
    </row>
    <row r="152" spans="1:11" s="19" customFormat="1" ht="20.100000000000001" customHeight="1">
      <c r="A152" s="17">
        <v>39831276</v>
      </c>
      <c r="B152" s="88" t="s">
        <v>203</v>
      </c>
      <c r="C152" s="60" t="s">
        <v>47</v>
      </c>
      <c r="D152" s="17" t="s">
        <v>16</v>
      </c>
      <c r="E152" s="18">
        <v>900</v>
      </c>
      <c r="F152" s="17">
        <v>20</v>
      </c>
      <c r="G152" s="48">
        <f t="shared" si="3"/>
        <v>18</v>
      </c>
      <c r="H152" s="146"/>
      <c r="I152" s="143"/>
      <c r="J152" s="144"/>
      <c r="K152" s="144"/>
    </row>
    <row r="153" spans="1:11" s="19" customFormat="1" ht="20.100000000000001" customHeight="1">
      <c r="A153" s="21"/>
      <c r="B153" s="20"/>
      <c r="C153" s="17"/>
      <c r="D153" s="20"/>
      <c r="E153" s="20"/>
      <c r="F153" s="21" t="s">
        <v>15</v>
      </c>
      <c r="G153" s="43">
        <f>SUM(G145:G152)</f>
        <v>129.80000000000001</v>
      </c>
      <c r="H153" s="64"/>
      <c r="I153" s="143"/>
      <c r="J153" s="144"/>
      <c r="K153" s="143"/>
    </row>
    <row r="154" spans="1:11" s="19" customFormat="1" ht="19.95" customHeight="1">
      <c r="A154" s="15">
        <v>44100000</v>
      </c>
      <c r="B154" s="59" t="s">
        <v>204</v>
      </c>
      <c r="C154" s="59"/>
      <c r="D154" s="59"/>
      <c r="E154" s="59"/>
      <c r="F154" s="59"/>
      <c r="G154" s="59"/>
      <c r="H154" s="139"/>
      <c r="I154" s="143"/>
      <c r="J154" s="144"/>
      <c r="K154" s="143"/>
    </row>
    <row r="155" spans="1:11" s="19" customFormat="1" ht="19.95" customHeight="1">
      <c r="A155" s="60" t="s">
        <v>205</v>
      </c>
      <c r="B155" s="71" t="s">
        <v>206</v>
      </c>
      <c r="C155" s="60" t="s">
        <v>47</v>
      </c>
      <c r="D155" s="17" t="s">
        <v>33</v>
      </c>
      <c r="E155" s="18">
        <v>100000</v>
      </c>
      <c r="F155" s="17">
        <v>1</v>
      </c>
      <c r="G155" s="48">
        <f>E155*F155/1000</f>
        <v>100</v>
      </c>
      <c r="H155" s="146"/>
      <c r="I155" s="143"/>
      <c r="J155" s="144"/>
      <c r="K155" s="143"/>
    </row>
    <row r="156" spans="1:11" s="19" customFormat="1" ht="19.95" customHeight="1">
      <c r="A156" s="21"/>
      <c r="B156" s="20"/>
      <c r="C156" s="17"/>
      <c r="D156" s="20"/>
      <c r="E156" s="20"/>
      <c r="F156" s="21" t="s">
        <v>15</v>
      </c>
      <c r="G156" s="42">
        <f>SUM(G155:G155)</f>
        <v>100</v>
      </c>
      <c r="H156" s="51"/>
      <c r="I156" s="143"/>
      <c r="J156" s="144"/>
      <c r="K156" s="143"/>
    </row>
    <row r="157" spans="1:11" s="14" customFormat="1" ht="19.95" customHeight="1">
      <c r="A157" s="13"/>
      <c r="B157" s="13" t="s">
        <v>207</v>
      </c>
      <c r="C157" s="13"/>
      <c r="D157" s="13"/>
      <c r="E157" s="13"/>
      <c r="F157" s="13"/>
      <c r="G157" s="13"/>
      <c r="H157" s="138"/>
      <c r="I157" s="166"/>
      <c r="J157" s="167"/>
      <c r="K157" s="166"/>
    </row>
    <row r="158" spans="1:11" s="19" customFormat="1" ht="37.950000000000003" customHeight="1">
      <c r="A158" s="15">
        <v>45200000</v>
      </c>
      <c r="B158" s="59" t="s">
        <v>208</v>
      </c>
      <c r="C158" s="59"/>
      <c r="D158" s="59"/>
      <c r="E158" s="59"/>
      <c r="F158" s="59"/>
      <c r="G158" s="59"/>
      <c r="H158" s="139"/>
      <c r="I158" s="143"/>
      <c r="J158" s="144"/>
      <c r="K158" s="143"/>
    </row>
    <row r="159" spans="1:11" s="19" customFormat="1" ht="19.95" customHeight="1">
      <c r="A159" s="17">
        <v>45231177</v>
      </c>
      <c r="B159" s="71" t="s">
        <v>209</v>
      </c>
      <c r="C159" s="60" t="s">
        <v>47</v>
      </c>
      <c r="D159" s="17" t="s">
        <v>33</v>
      </c>
      <c r="E159" s="18">
        <v>500000</v>
      </c>
      <c r="F159" s="17">
        <v>1</v>
      </c>
      <c r="G159" s="48">
        <f>E159*F159/1000</f>
        <v>500</v>
      </c>
      <c r="H159" s="146"/>
      <c r="I159" s="143"/>
      <c r="J159" s="144"/>
      <c r="K159" s="143"/>
    </row>
    <row r="160" spans="1:11" s="19" customFormat="1" ht="19.95" customHeight="1">
      <c r="A160" s="21"/>
      <c r="B160" s="20"/>
      <c r="C160" s="17"/>
      <c r="D160" s="20"/>
      <c r="E160" s="20"/>
      <c r="F160" s="21" t="s">
        <v>15</v>
      </c>
      <c r="G160" s="42">
        <f>SUM(G159)</f>
        <v>500</v>
      </c>
      <c r="H160" s="64"/>
      <c r="I160" s="143"/>
      <c r="J160" s="144"/>
      <c r="K160" s="143"/>
    </row>
    <row r="161" spans="1:11" s="19" customFormat="1" ht="37.950000000000003" customHeight="1">
      <c r="A161" s="15">
        <v>45400000</v>
      </c>
      <c r="B161" s="59" t="s">
        <v>210</v>
      </c>
      <c r="C161" s="59"/>
      <c r="D161" s="59"/>
      <c r="E161" s="59"/>
      <c r="F161" s="59"/>
      <c r="G161" s="59"/>
      <c r="H161" s="139"/>
      <c r="I161" s="143"/>
      <c r="J161" s="144"/>
      <c r="K161" s="143"/>
    </row>
    <row r="162" spans="1:11" s="19" customFormat="1" ht="37.950000000000003" customHeight="1">
      <c r="A162" s="17">
        <v>45451800</v>
      </c>
      <c r="B162" s="71" t="s">
        <v>211</v>
      </c>
      <c r="C162" s="60" t="s">
        <v>47</v>
      </c>
      <c r="D162" s="17" t="s">
        <v>33</v>
      </c>
      <c r="E162" s="18">
        <v>200000</v>
      </c>
      <c r="F162" s="17">
        <v>1</v>
      </c>
      <c r="G162" s="48">
        <f>E162*F162/1000</f>
        <v>200</v>
      </c>
      <c r="H162" s="146"/>
      <c r="I162" s="143"/>
      <c r="J162" s="144"/>
      <c r="K162" s="143"/>
    </row>
    <row r="163" spans="1:11" s="19" customFormat="1" ht="20.100000000000001" customHeight="1">
      <c r="A163" s="21"/>
      <c r="B163" s="20"/>
      <c r="C163" s="17"/>
      <c r="D163" s="20"/>
      <c r="E163" s="20"/>
      <c r="F163" s="21" t="s">
        <v>15</v>
      </c>
      <c r="G163" s="42">
        <f>SUM(G162:G162)</f>
        <v>200</v>
      </c>
      <c r="H163" s="64"/>
      <c r="I163" s="143"/>
      <c r="J163" s="144"/>
      <c r="K163" s="143"/>
    </row>
    <row r="164" spans="1:11" s="19" customFormat="1" ht="20.100000000000001" customHeight="1">
      <c r="A164" s="13"/>
      <c r="B164" s="13" t="s">
        <v>19</v>
      </c>
      <c r="C164" s="13"/>
      <c r="D164" s="13"/>
      <c r="E164" s="13"/>
      <c r="F164" s="13"/>
      <c r="G164" s="13"/>
      <c r="H164" s="138"/>
      <c r="I164" s="143"/>
      <c r="J164" s="144"/>
      <c r="K164" s="143"/>
    </row>
    <row r="165" spans="1:11" s="19" customFormat="1" ht="55.95" customHeight="1">
      <c r="A165" s="15" t="s">
        <v>212</v>
      </c>
      <c r="B165" s="59" t="s">
        <v>213</v>
      </c>
      <c r="C165" s="59"/>
      <c r="D165" s="59"/>
      <c r="E165" s="59"/>
      <c r="F165" s="59"/>
      <c r="G165" s="59"/>
      <c r="H165" s="139"/>
      <c r="I165" s="143"/>
      <c r="J165" s="144"/>
      <c r="K165" s="143"/>
    </row>
    <row r="166" spans="1:11" s="19" customFormat="1" ht="19.95" customHeight="1">
      <c r="A166" s="17">
        <v>50111130</v>
      </c>
      <c r="B166" s="113" t="s">
        <v>214</v>
      </c>
      <c r="C166" s="60" t="s">
        <v>47</v>
      </c>
      <c r="D166" s="17" t="s">
        <v>33</v>
      </c>
      <c r="E166" s="18">
        <v>100000</v>
      </c>
      <c r="F166" s="23">
        <v>1</v>
      </c>
      <c r="G166" s="48">
        <f>E166*F166/1000</f>
        <v>100</v>
      </c>
      <c r="H166" s="146"/>
      <c r="I166" s="143"/>
      <c r="J166" s="144"/>
      <c r="K166" s="143"/>
    </row>
    <row r="167" spans="1:11" s="19" customFormat="1" ht="38.1" customHeight="1">
      <c r="A167" s="17">
        <v>50111180</v>
      </c>
      <c r="B167" s="113" t="s">
        <v>215</v>
      </c>
      <c r="C167" s="60" t="s">
        <v>47</v>
      </c>
      <c r="D167" s="17" t="s">
        <v>33</v>
      </c>
      <c r="E167" s="23">
        <f>1700*2*3*12-1400</f>
        <v>121000</v>
      </c>
      <c r="F167" s="23">
        <v>1</v>
      </c>
      <c r="G167" s="48">
        <f>E167*F167/1000</f>
        <v>121</v>
      </c>
      <c r="H167" s="146"/>
      <c r="I167" s="143"/>
      <c r="J167" s="144"/>
      <c r="K167" s="143"/>
    </row>
    <row r="168" spans="1:11" s="118" customFormat="1" ht="38.1" customHeight="1">
      <c r="A168" s="17">
        <v>50111300</v>
      </c>
      <c r="B168" s="113" t="s">
        <v>216</v>
      </c>
      <c r="C168" s="60" t="s">
        <v>47</v>
      </c>
      <c r="D168" s="17" t="s">
        <v>33</v>
      </c>
      <c r="E168" s="18">
        <f>1500*4*2*2</f>
        <v>24000</v>
      </c>
      <c r="F168" s="23">
        <v>1</v>
      </c>
      <c r="G168" s="48">
        <f>E168*F168/1000</f>
        <v>24</v>
      </c>
      <c r="H168" s="146"/>
      <c r="I168" s="143"/>
      <c r="J168" s="168"/>
      <c r="K168" s="169"/>
    </row>
    <row r="169" spans="1:11" s="19" customFormat="1" ht="20.100000000000001" customHeight="1">
      <c r="A169" s="21"/>
      <c r="B169" s="20"/>
      <c r="C169" s="17"/>
      <c r="D169" s="20"/>
      <c r="E169" s="20"/>
      <c r="F169" s="21" t="s">
        <v>15</v>
      </c>
      <c r="G169" s="42">
        <f>SUM(G166:G168)</f>
        <v>245</v>
      </c>
      <c r="H169" s="64"/>
      <c r="I169" s="143"/>
      <c r="J169" s="144"/>
      <c r="K169" s="143"/>
    </row>
    <row r="170" spans="1:11" s="12" customFormat="1" ht="73.95" customHeight="1">
      <c r="A170" s="15">
        <v>50300000</v>
      </c>
      <c r="B170" s="59" t="s">
        <v>217</v>
      </c>
      <c r="C170" s="59"/>
      <c r="D170" s="59"/>
      <c r="E170" s="59"/>
      <c r="F170" s="59"/>
      <c r="G170" s="59"/>
      <c r="H170" s="139"/>
      <c r="I170" s="147"/>
      <c r="J170" s="148"/>
      <c r="K170" s="147"/>
    </row>
    <row r="171" spans="1:11" s="119" customFormat="1" ht="37.950000000000003" customHeight="1">
      <c r="A171" s="17">
        <v>50311120</v>
      </c>
      <c r="B171" s="71" t="s">
        <v>218</v>
      </c>
      <c r="C171" s="60" t="s">
        <v>47</v>
      </c>
      <c r="D171" s="17" t="s">
        <v>33</v>
      </c>
      <c r="E171" s="18">
        <v>170000</v>
      </c>
      <c r="F171" s="23">
        <v>1</v>
      </c>
      <c r="G171" s="48">
        <f>E171*F171/1000</f>
        <v>170</v>
      </c>
      <c r="H171" s="146"/>
      <c r="I171" s="143"/>
      <c r="J171" s="170"/>
      <c r="K171" s="171"/>
    </row>
    <row r="172" spans="1:11" s="119" customFormat="1" ht="37.950000000000003" customHeight="1">
      <c r="A172" s="17">
        <v>50311240</v>
      </c>
      <c r="B172" s="71" t="s">
        <v>219</v>
      </c>
      <c r="C172" s="60" t="s">
        <v>47</v>
      </c>
      <c r="D172" s="17" t="s">
        <v>33</v>
      </c>
      <c r="E172" s="18">
        <v>40000</v>
      </c>
      <c r="F172" s="23">
        <v>1</v>
      </c>
      <c r="G172" s="48">
        <f>E172*F172/1000</f>
        <v>40</v>
      </c>
      <c r="H172" s="146"/>
      <c r="I172" s="143"/>
      <c r="J172" s="170"/>
      <c r="K172" s="171"/>
    </row>
    <row r="173" spans="1:11" s="120" customFormat="1" ht="37.950000000000003" customHeight="1">
      <c r="A173" s="17">
        <v>50311250</v>
      </c>
      <c r="B173" s="71" t="s">
        <v>220</v>
      </c>
      <c r="C173" s="60" t="s">
        <v>47</v>
      </c>
      <c r="D173" s="17" t="s">
        <v>33</v>
      </c>
      <c r="E173" s="18">
        <v>180000</v>
      </c>
      <c r="F173" s="23">
        <v>1</v>
      </c>
      <c r="G173" s="48">
        <f>E173*F173/1000</f>
        <v>180</v>
      </c>
      <c r="H173" s="146"/>
      <c r="I173" s="143"/>
      <c r="J173" s="172"/>
      <c r="K173" s="173"/>
    </row>
    <row r="174" spans="1:11" s="119" customFormat="1" ht="37.950000000000003" customHeight="1">
      <c r="A174" s="17">
        <v>50311300</v>
      </c>
      <c r="B174" s="71" t="s">
        <v>221</v>
      </c>
      <c r="C174" s="60" t="s">
        <v>47</v>
      </c>
      <c r="D174" s="17" t="s">
        <v>33</v>
      </c>
      <c r="E174" s="18">
        <v>36000</v>
      </c>
      <c r="F174" s="23">
        <v>1</v>
      </c>
      <c r="G174" s="48">
        <f>E174*F174/1000</f>
        <v>36</v>
      </c>
      <c r="H174" s="146"/>
      <c r="I174" s="143"/>
      <c r="J174" s="170"/>
      <c r="K174" s="171"/>
    </row>
    <row r="175" spans="1:11" s="19" customFormat="1" ht="20.100000000000001" customHeight="1">
      <c r="A175" s="21"/>
      <c r="B175" s="20"/>
      <c r="C175" s="17"/>
      <c r="D175" s="20"/>
      <c r="E175" s="20"/>
      <c r="F175" s="21" t="s">
        <v>15</v>
      </c>
      <c r="G175" s="92">
        <f>SUM(G171:G174)</f>
        <v>426</v>
      </c>
      <c r="H175" s="64"/>
      <c r="I175" s="143"/>
      <c r="J175" s="144"/>
      <c r="K175" s="143"/>
    </row>
    <row r="176" spans="1:11" s="19" customFormat="1" ht="37.950000000000003" customHeight="1">
      <c r="A176" s="15" t="s">
        <v>223</v>
      </c>
      <c r="B176" s="59" t="s">
        <v>224</v>
      </c>
      <c r="C176" s="59"/>
      <c r="D176" s="59"/>
      <c r="E176" s="59"/>
      <c r="F176" s="59"/>
      <c r="G176" s="59"/>
      <c r="H176" s="139"/>
      <c r="I176" s="143"/>
      <c r="J176" s="144"/>
      <c r="K176" s="143"/>
    </row>
    <row r="177" spans="1:11" s="19" customFormat="1" ht="37.950000000000003" customHeight="1">
      <c r="A177" s="17">
        <v>50421100</v>
      </c>
      <c r="B177" s="16" t="s">
        <v>225</v>
      </c>
      <c r="C177" s="60" t="s">
        <v>47</v>
      </c>
      <c r="D177" s="17" t="s">
        <v>33</v>
      </c>
      <c r="E177" s="18">
        <v>250000</v>
      </c>
      <c r="F177" s="17">
        <v>1</v>
      </c>
      <c r="G177" s="48">
        <f>E177*F177/1000</f>
        <v>250</v>
      </c>
      <c r="H177" s="146"/>
      <c r="I177" s="143"/>
      <c r="J177" s="144"/>
      <c r="K177" s="143"/>
    </row>
    <row r="178" spans="1:11" s="19" customFormat="1" ht="20.100000000000001" customHeight="1">
      <c r="A178" s="21"/>
      <c r="B178" s="20"/>
      <c r="C178" s="17"/>
      <c r="D178" s="20"/>
      <c r="E178" s="20"/>
      <c r="F178" s="21" t="s">
        <v>15</v>
      </c>
      <c r="G178" s="42">
        <f>SUM(G177)</f>
        <v>250</v>
      </c>
      <c r="H178" s="64"/>
      <c r="I178" s="143"/>
      <c r="J178" s="144"/>
      <c r="K178" s="143"/>
    </row>
    <row r="179" spans="1:11" s="19" customFormat="1" ht="55.95" customHeight="1">
      <c r="A179" s="15">
        <v>50500000</v>
      </c>
      <c r="B179" s="59" t="s">
        <v>226</v>
      </c>
      <c r="C179" s="59"/>
      <c r="D179" s="59"/>
      <c r="E179" s="59"/>
      <c r="F179" s="59"/>
      <c r="G179" s="59"/>
      <c r="H179" s="139"/>
      <c r="I179" s="143"/>
      <c r="J179" s="144"/>
      <c r="K179" s="143"/>
    </row>
    <row r="180" spans="1:11" s="19" customFormat="1" ht="37.950000000000003" customHeight="1">
      <c r="A180" s="60" t="s">
        <v>227</v>
      </c>
      <c r="B180" s="16" t="s">
        <v>228</v>
      </c>
      <c r="C180" s="60" t="s">
        <v>47</v>
      </c>
      <c r="D180" s="17" t="s">
        <v>33</v>
      </c>
      <c r="E180" s="23">
        <v>75000</v>
      </c>
      <c r="F180" s="18">
        <v>1</v>
      </c>
      <c r="G180" s="48">
        <f>E180*F180/1000</f>
        <v>75</v>
      </c>
      <c r="H180" s="146"/>
      <c r="I180" s="143"/>
      <c r="J180" s="144"/>
      <c r="K180" s="143"/>
    </row>
    <row r="181" spans="1:11" s="74" customFormat="1" ht="19.95" customHeight="1">
      <c r="A181" s="60" t="s">
        <v>229</v>
      </c>
      <c r="B181" s="16" t="s">
        <v>230</v>
      </c>
      <c r="C181" s="60" t="s">
        <v>47</v>
      </c>
      <c r="D181" s="17" t="s">
        <v>33</v>
      </c>
      <c r="E181" s="23">
        <v>150000</v>
      </c>
      <c r="F181" s="18">
        <v>1</v>
      </c>
      <c r="G181" s="48">
        <f>E181*F181/1000</f>
        <v>150</v>
      </c>
      <c r="H181" s="146"/>
      <c r="I181" s="143"/>
      <c r="J181" s="152"/>
      <c r="K181" s="153"/>
    </row>
    <row r="182" spans="1:11" s="74" customFormat="1" ht="19.95" customHeight="1">
      <c r="A182" s="60" t="s">
        <v>229</v>
      </c>
      <c r="B182" s="16" t="s">
        <v>231</v>
      </c>
      <c r="C182" s="60" t="s">
        <v>47</v>
      </c>
      <c r="D182" s="17" t="s">
        <v>33</v>
      </c>
      <c r="E182" s="23">
        <v>50000</v>
      </c>
      <c r="F182" s="18">
        <v>1</v>
      </c>
      <c r="G182" s="48">
        <f>E182*F182/1000</f>
        <v>50</v>
      </c>
      <c r="H182" s="146"/>
      <c r="I182" s="143"/>
      <c r="J182" s="152"/>
      <c r="K182" s="153"/>
    </row>
    <row r="183" spans="1:11" s="19" customFormat="1" ht="19.95" customHeight="1">
      <c r="A183" s="21"/>
      <c r="B183" s="20"/>
      <c r="C183" s="17"/>
      <c r="D183" s="20"/>
      <c r="E183" s="20"/>
      <c r="F183" s="21" t="s">
        <v>15</v>
      </c>
      <c r="G183" s="92">
        <f>SUM(G180:G182)</f>
        <v>275</v>
      </c>
      <c r="H183" s="174"/>
      <c r="I183" s="143"/>
      <c r="J183" s="144"/>
      <c r="K183" s="143"/>
    </row>
    <row r="184" spans="1:11" s="19" customFormat="1" ht="37.950000000000003" customHeight="1">
      <c r="A184" s="15">
        <v>50700000</v>
      </c>
      <c r="B184" s="59" t="s">
        <v>232</v>
      </c>
      <c r="C184" s="59"/>
      <c r="D184" s="59"/>
      <c r="E184" s="59"/>
      <c r="F184" s="59"/>
      <c r="G184" s="59"/>
      <c r="H184" s="139"/>
      <c r="I184" s="143"/>
      <c r="J184" s="144"/>
      <c r="K184" s="143"/>
    </row>
    <row r="185" spans="1:11" s="75" customFormat="1" ht="37.950000000000003" customHeight="1">
      <c r="A185" s="17">
        <v>50711100</v>
      </c>
      <c r="B185" s="71" t="s">
        <v>233</v>
      </c>
      <c r="C185" s="60" t="s">
        <v>47</v>
      </c>
      <c r="D185" s="17" t="s">
        <v>33</v>
      </c>
      <c r="E185" s="18">
        <v>30000</v>
      </c>
      <c r="F185" s="23">
        <v>1</v>
      </c>
      <c r="G185" s="48">
        <f>E185*F185/1000</f>
        <v>30</v>
      </c>
      <c r="H185" s="146"/>
      <c r="I185" s="143"/>
      <c r="J185" s="150"/>
      <c r="K185" s="149"/>
    </row>
    <row r="186" spans="1:11" s="75" customFormat="1" ht="55.95" customHeight="1">
      <c r="A186" s="17">
        <v>50711100</v>
      </c>
      <c r="B186" s="71" t="s">
        <v>234</v>
      </c>
      <c r="C186" s="60" t="s">
        <v>47</v>
      </c>
      <c r="D186" s="17" t="s">
        <v>33</v>
      </c>
      <c r="E186" s="18">
        <v>150000</v>
      </c>
      <c r="F186" s="23">
        <v>1</v>
      </c>
      <c r="G186" s="48">
        <f>E186*F186/1000</f>
        <v>150</v>
      </c>
      <c r="H186" s="146"/>
      <c r="I186" s="143"/>
      <c r="J186" s="150"/>
      <c r="K186" s="149"/>
    </row>
    <row r="187" spans="1:11" s="19" customFormat="1" ht="37.950000000000003" customHeight="1">
      <c r="A187" s="17">
        <v>50751100</v>
      </c>
      <c r="B187" s="16" t="s">
        <v>235</v>
      </c>
      <c r="C187" s="60" t="s">
        <v>47</v>
      </c>
      <c r="D187" s="17" t="s">
        <v>33</v>
      </c>
      <c r="E187" s="23">
        <v>100000</v>
      </c>
      <c r="F187" s="18">
        <v>1</v>
      </c>
      <c r="G187" s="48">
        <f>E187*F187/1000</f>
        <v>100</v>
      </c>
      <c r="H187" s="146"/>
      <c r="I187" s="143"/>
      <c r="J187" s="144"/>
      <c r="K187" s="143"/>
    </row>
    <row r="188" spans="1:11" s="19" customFormat="1" ht="20.100000000000001" customHeight="1">
      <c r="A188" s="21"/>
      <c r="B188" s="20"/>
      <c r="C188" s="17"/>
      <c r="D188" s="20"/>
      <c r="E188" s="20"/>
      <c r="F188" s="21" t="s">
        <v>15</v>
      </c>
      <c r="G188" s="42">
        <f>SUM(G185:G187)</f>
        <v>280</v>
      </c>
      <c r="H188" s="64"/>
      <c r="I188" s="143"/>
      <c r="J188" s="144"/>
      <c r="K188" s="143"/>
    </row>
    <row r="189" spans="1:11" ht="20.100000000000001" customHeight="1">
      <c r="A189" s="15">
        <v>63100000</v>
      </c>
      <c r="B189" s="59" t="s">
        <v>237</v>
      </c>
      <c r="C189" s="15"/>
      <c r="D189" s="15"/>
      <c r="E189" s="15"/>
      <c r="F189" s="15"/>
      <c r="G189" s="122"/>
      <c r="H189" s="175"/>
      <c r="I189" s="160"/>
      <c r="J189" s="161"/>
      <c r="K189" s="160"/>
    </row>
    <row r="190" spans="1:11" ht="20.100000000000001" customHeight="1">
      <c r="A190" s="17">
        <v>63100000</v>
      </c>
      <c r="B190" s="71" t="s">
        <v>238</v>
      </c>
      <c r="C190" s="23" t="s">
        <v>47</v>
      </c>
      <c r="D190" s="17" t="s">
        <v>33</v>
      </c>
      <c r="E190" s="18">
        <v>50000</v>
      </c>
      <c r="F190" s="23">
        <v>1</v>
      </c>
      <c r="G190" s="48">
        <f>E190*F190/1000</f>
        <v>50</v>
      </c>
      <c r="H190" s="146"/>
      <c r="I190" s="160"/>
      <c r="J190" s="161"/>
      <c r="K190" s="160"/>
    </row>
    <row r="191" spans="1:11" s="31" customFormat="1" ht="20.100000000000001" customHeight="1">
      <c r="A191" s="29"/>
      <c r="B191" s="29"/>
      <c r="C191" s="17"/>
      <c r="D191" s="29"/>
      <c r="E191" s="29"/>
      <c r="F191" s="21" t="s">
        <v>15</v>
      </c>
      <c r="G191" s="92">
        <f>SUM(G190)</f>
        <v>50</v>
      </c>
      <c r="H191" s="174"/>
      <c r="I191" s="176"/>
      <c r="J191" s="177"/>
      <c r="K191" s="176"/>
    </row>
    <row r="192" spans="1:11" s="19" customFormat="1" ht="20.100000000000001" customHeight="1">
      <c r="A192" s="15" t="s">
        <v>239</v>
      </c>
      <c r="B192" s="59" t="s">
        <v>240</v>
      </c>
      <c r="C192" s="59"/>
      <c r="D192" s="59"/>
      <c r="E192" s="59"/>
      <c r="F192" s="59"/>
      <c r="G192" s="59"/>
      <c r="H192" s="139"/>
      <c r="I192" s="143"/>
      <c r="J192" s="144"/>
      <c r="K192" s="143"/>
    </row>
    <row r="193" spans="1:11" s="19" customFormat="1" ht="20.100000000000001" customHeight="1">
      <c r="A193" s="17">
        <v>64110000</v>
      </c>
      <c r="B193" s="71" t="s">
        <v>241</v>
      </c>
      <c r="C193" s="60" t="s">
        <v>47</v>
      </c>
      <c r="D193" s="17" t="s">
        <v>33</v>
      </c>
      <c r="E193" s="18">
        <v>89000</v>
      </c>
      <c r="F193" s="23">
        <v>1</v>
      </c>
      <c r="G193" s="48">
        <f>E193*F193/1000</f>
        <v>89</v>
      </c>
      <c r="H193" s="146"/>
      <c r="I193" s="143"/>
      <c r="J193" s="144"/>
      <c r="K193" s="143"/>
    </row>
    <row r="194" spans="1:11" s="19" customFormat="1" ht="37.950000000000003" customHeight="1">
      <c r="A194" s="17">
        <v>64111100</v>
      </c>
      <c r="B194" s="71" t="s">
        <v>242</v>
      </c>
      <c r="C194" s="60" t="s">
        <v>47</v>
      </c>
      <c r="D194" s="17" t="s">
        <v>33</v>
      </c>
      <c r="E194" s="18">
        <v>178000</v>
      </c>
      <c r="F194" s="23">
        <v>1</v>
      </c>
      <c r="G194" s="48">
        <f>E194*F194/1000</f>
        <v>178</v>
      </c>
      <c r="H194" s="146"/>
      <c r="I194" s="143"/>
      <c r="J194" s="144"/>
      <c r="K194" s="143"/>
    </row>
    <row r="195" spans="1:11" s="19" customFormat="1" ht="20.100000000000001" customHeight="1">
      <c r="A195" s="21"/>
      <c r="B195" s="20"/>
      <c r="C195" s="17"/>
      <c r="D195" s="20"/>
      <c r="E195" s="20"/>
      <c r="F195" s="21" t="s">
        <v>15</v>
      </c>
      <c r="G195" s="42">
        <f>SUM(G193:G194)</f>
        <v>267</v>
      </c>
      <c r="H195" s="64"/>
      <c r="I195" s="143"/>
      <c r="J195" s="144"/>
      <c r="K195" s="143"/>
    </row>
    <row r="196" spans="1:11" s="19" customFormat="1" ht="20.100000000000001" customHeight="1">
      <c r="A196" s="15" t="s">
        <v>41</v>
      </c>
      <c r="B196" s="59" t="s">
        <v>42</v>
      </c>
      <c r="C196" s="59"/>
      <c r="D196" s="59"/>
      <c r="E196" s="59"/>
      <c r="F196" s="59"/>
      <c r="G196" s="59"/>
      <c r="H196" s="139"/>
      <c r="I196" s="143"/>
      <c r="J196" s="144"/>
      <c r="K196" s="143"/>
    </row>
    <row r="197" spans="1:11" s="19" customFormat="1" ht="20.100000000000001" customHeight="1">
      <c r="A197" s="17">
        <v>64211110</v>
      </c>
      <c r="B197" s="71" t="s">
        <v>243</v>
      </c>
      <c r="C197" s="60" t="s">
        <v>47</v>
      </c>
      <c r="D197" s="17" t="s">
        <v>33</v>
      </c>
      <c r="E197" s="18">
        <v>50000</v>
      </c>
      <c r="F197" s="17">
        <v>1</v>
      </c>
      <c r="G197" s="48">
        <f>E197*F197/1000</f>
        <v>50</v>
      </c>
      <c r="H197" s="146"/>
      <c r="I197" s="143"/>
      <c r="J197" s="144"/>
      <c r="K197" s="143"/>
    </row>
    <row r="198" spans="1:11" s="19" customFormat="1" ht="20.100000000000001" customHeight="1">
      <c r="A198" s="21"/>
      <c r="B198" s="20"/>
      <c r="C198" s="17"/>
      <c r="D198" s="20"/>
      <c r="E198" s="20"/>
      <c r="F198" s="21" t="s">
        <v>15</v>
      </c>
      <c r="G198" s="92">
        <f>SUM(G197:G197)</f>
        <v>50</v>
      </c>
      <c r="H198" s="151"/>
      <c r="I198" s="143"/>
      <c r="J198" s="144"/>
      <c r="K198" s="143"/>
    </row>
    <row r="199" spans="1:11" s="19" customFormat="1" ht="20.100000000000001" customHeight="1">
      <c r="A199" s="15" t="s">
        <v>245</v>
      </c>
      <c r="B199" s="59" t="s">
        <v>246</v>
      </c>
      <c r="C199" s="59"/>
      <c r="D199" s="59"/>
      <c r="E199" s="59"/>
      <c r="F199" s="59"/>
      <c r="G199" s="59"/>
      <c r="H199" s="139"/>
      <c r="I199" s="143"/>
      <c r="J199" s="144"/>
      <c r="K199" s="143"/>
    </row>
    <row r="200" spans="1:11" s="19" customFormat="1" ht="20.100000000000001" customHeight="1">
      <c r="A200" s="17">
        <v>65111100</v>
      </c>
      <c r="B200" s="71" t="s">
        <v>247</v>
      </c>
      <c r="C200" s="60" t="s">
        <v>47</v>
      </c>
      <c r="D200" s="17" t="s">
        <v>33</v>
      </c>
      <c r="E200" s="18">
        <v>320000</v>
      </c>
      <c r="F200" s="17">
        <v>1</v>
      </c>
      <c r="G200" s="48">
        <f>E200*F200/1000</f>
        <v>320</v>
      </c>
      <c r="H200" s="146"/>
      <c r="I200" s="143"/>
      <c r="J200" s="144"/>
      <c r="K200" s="143"/>
    </row>
    <row r="201" spans="1:11" s="19" customFormat="1" ht="20.100000000000001" customHeight="1">
      <c r="A201" s="21"/>
      <c r="B201" s="20"/>
      <c r="C201" s="17"/>
      <c r="D201" s="20"/>
      <c r="E201" s="20"/>
      <c r="F201" s="21" t="s">
        <v>15</v>
      </c>
      <c r="G201" s="42">
        <f>SUM(G200)</f>
        <v>320</v>
      </c>
      <c r="H201" s="64"/>
      <c r="I201" s="143"/>
      <c r="J201" s="144"/>
      <c r="K201" s="143"/>
    </row>
    <row r="202" spans="1:11" s="19" customFormat="1" ht="20.100000000000001" customHeight="1">
      <c r="A202" s="15" t="s">
        <v>248</v>
      </c>
      <c r="B202" s="59" t="s">
        <v>249</v>
      </c>
      <c r="C202" s="59"/>
      <c r="D202" s="59"/>
      <c r="E202" s="59"/>
      <c r="F202" s="59"/>
      <c r="G202" s="59"/>
      <c r="H202" s="139"/>
      <c r="I202" s="143"/>
      <c r="J202" s="144"/>
      <c r="K202" s="143"/>
    </row>
    <row r="203" spans="1:11" s="19" customFormat="1" ht="20.100000000000001" customHeight="1">
      <c r="A203" s="17">
        <v>65211100</v>
      </c>
      <c r="B203" s="71" t="s">
        <v>250</v>
      </c>
      <c r="C203" s="60" t="s">
        <v>47</v>
      </c>
      <c r="D203" s="17" t="s">
        <v>33</v>
      </c>
      <c r="E203" s="18">
        <v>3400000</v>
      </c>
      <c r="F203" s="17">
        <v>1</v>
      </c>
      <c r="G203" s="48">
        <f>E203*F203/1000</f>
        <v>3400</v>
      </c>
      <c r="H203" s="146"/>
      <c r="I203" s="143"/>
      <c r="J203" s="144"/>
      <c r="K203" s="143"/>
    </row>
    <row r="204" spans="1:11" s="19" customFormat="1" ht="20.100000000000001" customHeight="1">
      <c r="A204" s="17">
        <v>65211100</v>
      </c>
      <c r="B204" s="71" t="s">
        <v>251</v>
      </c>
      <c r="C204" s="60" t="s">
        <v>47</v>
      </c>
      <c r="D204" s="17" t="s">
        <v>33</v>
      </c>
      <c r="E204" s="18">
        <v>170000</v>
      </c>
      <c r="F204" s="17">
        <v>1</v>
      </c>
      <c r="G204" s="48">
        <f>E204*F204/1000</f>
        <v>170</v>
      </c>
      <c r="H204" s="146"/>
      <c r="I204" s="143"/>
      <c r="J204" s="144"/>
      <c r="K204" s="143"/>
    </row>
    <row r="205" spans="1:11" s="19" customFormat="1" ht="20.100000000000001" customHeight="1">
      <c r="A205" s="21"/>
      <c r="B205" s="20"/>
      <c r="C205" s="17"/>
      <c r="D205" s="20"/>
      <c r="E205" s="20"/>
      <c r="F205" s="21" t="s">
        <v>15</v>
      </c>
      <c r="G205" s="92">
        <f>SUM(G203:G204)</f>
        <v>3570</v>
      </c>
      <c r="H205" s="174"/>
      <c r="I205" s="143"/>
      <c r="J205" s="144"/>
      <c r="K205" s="143"/>
    </row>
    <row r="206" spans="1:11" s="19" customFormat="1" ht="37.950000000000003" customHeight="1">
      <c r="A206" s="15" t="s">
        <v>252</v>
      </c>
      <c r="B206" s="59" t="s">
        <v>253</v>
      </c>
      <c r="C206" s="59"/>
      <c r="D206" s="59"/>
      <c r="E206" s="59"/>
      <c r="F206" s="59"/>
      <c r="G206" s="59"/>
      <c r="H206" s="139"/>
      <c r="I206" s="143"/>
      <c r="J206" s="144"/>
      <c r="K206" s="143"/>
    </row>
    <row r="207" spans="1:11" s="19" customFormat="1" ht="20.100000000000001" customHeight="1">
      <c r="A207" s="17" t="s">
        <v>254</v>
      </c>
      <c r="B207" s="71" t="s">
        <v>255</v>
      </c>
      <c r="C207" s="60" t="s">
        <v>47</v>
      </c>
      <c r="D207" s="17" t="s">
        <v>33</v>
      </c>
      <c r="E207" s="18">
        <v>1600000</v>
      </c>
      <c r="F207" s="17">
        <v>1</v>
      </c>
      <c r="G207" s="48">
        <f>E207*F207/1000</f>
        <v>1600</v>
      </c>
      <c r="H207" s="146"/>
      <c r="I207" s="143"/>
      <c r="J207" s="144"/>
      <c r="K207" s="143"/>
    </row>
    <row r="208" spans="1:11" s="19" customFormat="1" ht="20.100000000000001" customHeight="1">
      <c r="A208" s="21"/>
      <c r="B208" s="20"/>
      <c r="C208" s="17"/>
      <c r="D208" s="20"/>
      <c r="E208" s="20"/>
      <c r="F208" s="21" t="s">
        <v>15</v>
      </c>
      <c r="G208" s="42">
        <f>SUM(G207)</f>
        <v>1600</v>
      </c>
      <c r="H208" s="64"/>
      <c r="I208" s="143"/>
      <c r="J208" s="144"/>
      <c r="K208" s="143"/>
    </row>
    <row r="209" spans="1:248" s="3" customFormat="1" ht="20.100000000000001" customHeight="1">
      <c r="A209" s="15">
        <v>66100000</v>
      </c>
      <c r="B209" s="59" t="s">
        <v>256</v>
      </c>
      <c r="C209" s="59"/>
      <c r="D209" s="59"/>
      <c r="E209" s="59"/>
      <c r="F209" s="59"/>
      <c r="G209" s="59"/>
      <c r="H209" s="139"/>
      <c r="I209" s="140"/>
      <c r="J209" s="141"/>
      <c r="K209" s="140"/>
    </row>
    <row r="210" spans="1:248" s="3" customFormat="1" ht="20.100000000000001" customHeight="1">
      <c r="A210" s="17">
        <v>66111200</v>
      </c>
      <c r="B210" s="71" t="s">
        <v>257</v>
      </c>
      <c r="C210" s="60" t="s">
        <v>47</v>
      </c>
      <c r="D210" s="17" t="s">
        <v>33</v>
      </c>
      <c r="E210" s="18">
        <v>100000</v>
      </c>
      <c r="F210" s="17">
        <v>1</v>
      </c>
      <c r="G210" s="48">
        <f>E210*F210/1000</f>
        <v>100</v>
      </c>
      <c r="H210" s="146"/>
      <c r="I210" s="140"/>
      <c r="J210" s="141"/>
      <c r="K210" s="140"/>
    </row>
    <row r="211" spans="1:248" s="19" customFormat="1" ht="20.100000000000001" customHeight="1">
      <c r="A211" s="21"/>
      <c r="B211" s="20"/>
      <c r="C211" s="17"/>
      <c r="D211" s="20"/>
      <c r="E211" s="20"/>
      <c r="F211" s="21" t="s">
        <v>15</v>
      </c>
      <c r="G211" s="42">
        <f>SUM(G210)</f>
        <v>100</v>
      </c>
      <c r="H211" s="64"/>
      <c r="I211" s="143"/>
      <c r="J211" s="144"/>
      <c r="K211" s="143"/>
    </row>
    <row r="212" spans="1:248" s="75" customFormat="1" ht="37.950000000000003" customHeight="1">
      <c r="A212" s="15">
        <v>66500000</v>
      </c>
      <c r="B212" s="59" t="s">
        <v>258</v>
      </c>
      <c r="C212" s="59"/>
      <c r="D212" s="59"/>
      <c r="E212" s="59"/>
      <c r="F212" s="59"/>
      <c r="G212" s="59"/>
      <c r="H212" s="139"/>
      <c r="I212" s="149"/>
      <c r="J212" s="150"/>
      <c r="K212" s="149"/>
    </row>
    <row r="213" spans="1:248" s="75" customFormat="1" ht="37.950000000000003" customHeight="1">
      <c r="A213" s="17">
        <v>66511170</v>
      </c>
      <c r="B213" s="71" t="s">
        <v>259</v>
      </c>
      <c r="C213" s="60" t="s">
        <v>47</v>
      </c>
      <c r="D213" s="17" t="s">
        <v>33</v>
      </c>
      <c r="E213" s="18">
        <v>200000</v>
      </c>
      <c r="F213" s="17">
        <v>1</v>
      </c>
      <c r="G213" s="48">
        <f>E213*F213/1000</f>
        <v>200</v>
      </c>
      <c r="H213" s="146"/>
      <c r="I213" s="149"/>
      <c r="J213" s="150"/>
      <c r="K213" s="149"/>
    </row>
    <row r="214" spans="1:248" s="19" customFormat="1" ht="20.100000000000001" customHeight="1">
      <c r="A214" s="21"/>
      <c r="B214" s="20"/>
      <c r="C214" s="17"/>
      <c r="D214" s="20"/>
      <c r="E214" s="20"/>
      <c r="F214" s="21" t="s">
        <v>15</v>
      </c>
      <c r="G214" s="42">
        <f>SUM(G213)</f>
        <v>200</v>
      </c>
      <c r="H214" s="64"/>
      <c r="I214" s="143"/>
      <c r="J214" s="144"/>
      <c r="K214" s="143"/>
    </row>
    <row r="215" spans="1:248" s="19" customFormat="1" ht="38.1" customHeight="1">
      <c r="A215" s="15">
        <v>71600000</v>
      </c>
      <c r="B215" s="59" t="s">
        <v>260</v>
      </c>
      <c r="C215" s="59"/>
      <c r="D215" s="59"/>
      <c r="E215" s="59"/>
      <c r="F215" s="59"/>
      <c r="G215" s="59"/>
      <c r="H215" s="139"/>
      <c r="I215" s="143"/>
      <c r="J215" s="144"/>
      <c r="K215" s="143"/>
    </row>
    <row r="216" spans="1:248" ht="55.95" customHeight="1">
      <c r="A216" s="69">
        <v>71631100</v>
      </c>
      <c r="B216" s="123" t="s">
        <v>261</v>
      </c>
      <c r="C216" s="124" t="s">
        <v>47</v>
      </c>
      <c r="D216" s="105" t="s">
        <v>33</v>
      </c>
      <c r="E216" s="105">
        <v>100000</v>
      </c>
      <c r="F216" s="125">
        <v>1</v>
      </c>
      <c r="G216" s="48">
        <f>E216*F216/1000</f>
        <v>100</v>
      </c>
      <c r="H216" s="146"/>
      <c r="I216" s="143"/>
      <c r="J216" s="144"/>
      <c r="K216" s="143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  <c r="FN216" s="19"/>
      <c r="FO216" s="19"/>
      <c r="FP216" s="19"/>
      <c r="FQ216" s="19"/>
      <c r="FR216" s="19"/>
      <c r="FS216" s="19"/>
      <c r="FT216" s="19"/>
      <c r="FU216" s="19"/>
      <c r="FV216" s="19"/>
      <c r="FW216" s="19"/>
      <c r="FX216" s="19"/>
      <c r="FY216" s="19"/>
      <c r="FZ216" s="19"/>
      <c r="GA216" s="19"/>
      <c r="GB216" s="19"/>
      <c r="GC216" s="19"/>
      <c r="GD216" s="19"/>
      <c r="GE216" s="19"/>
      <c r="GF216" s="19"/>
      <c r="GG216" s="19"/>
      <c r="GH216" s="19"/>
      <c r="GI216" s="19"/>
      <c r="GJ216" s="19"/>
      <c r="GK216" s="19"/>
      <c r="GL216" s="19"/>
      <c r="GM216" s="19"/>
      <c r="GN216" s="19"/>
      <c r="GO216" s="19"/>
      <c r="GP216" s="19"/>
      <c r="GQ216" s="19"/>
      <c r="GR216" s="19"/>
      <c r="GS216" s="19"/>
      <c r="GT216" s="19"/>
      <c r="GU216" s="19"/>
      <c r="GV216" s="19"/>
      <c r="GW216" s="19"/>
      <c r="GX216" s="19"/>
      <c r="GY216" s="19"/>
      <c r="GZ216" s="19"/>
      <c r="HA216" s="19"/>
      <c r="HB216" s="19"/>
      <c r="HC216" s="19"/>
      <c r="HD216" s="19"/>
      <c r="HE216" s="19"/>
      <c r="HF216" s="19"/>
      <c r="HG216" s="19"/>
      <c r="HH216" s="19"/>
      <c r="HI216" s="19"/>
      <c r="HJ216" s="19"/>
      <c r="HK216" s="19"/>
      <c r="HL216" s="19"/>
      <c r="HM216" s="19"/>
      <c r="HN216" s="19"/>
      <c r="HO216" s="19"/>
      <c r="HP216" s="19"/>
      <c r="HQ216" s="19"/>
      <c r="HR216" s="19"/>
      <c r="HS216" s="19"/>
      <c r="HT216" s="19"/>
      <c r="HU216" s="19"/>
      <c r="HV216" s="19"/>
      <c r="HW216" s="19"/>
      <c r="HX216" s="19"/>
      <c r="HY216" s="19"/>
      <c r="HZ216" s="19"/>
      <c r="IA216" s="19"/>
      <c r="IB216" s="19"/>
      <c r="IC216" s="19"/>
      <c r="ID216" s="19"/>
      <c r="IE216" s="19"/>
      <c r="IF216" s="19"/>
      <c r="IG216" s="19"/>
      <c r="IH216" s="19"/>
      <c r="II216" s="19"/>
      <c r="IJ216" s="19"/>
      <c r="IK216" s="19"/>
      <c r="IL216" s="19"/>
      <c r="IM216" s="19"/>
      <c r="IN216" s="19"/>
    </row>
    <row r="217" spans="1:248" s="19" customFormat="1" ht="19.95" customHeight="1">
      <c r="A217" s="21"/>
      <c r="B217" s="20"/>
      <c r="C217" s="17"/>
      <c r="D217" s="20"/>
      <c r="E217" s="20"/>
      <c r="F217" s="21" t="s">
        <v>15</v>
      </c>
      <c r="G217" s="92">
        <f>SUM(G216:G216)</f>
        <v>100</v>
      </c>
      <c r="H217" s="174"/>
      <c r="I217" s="143"/>
      <c r="J217" s="144"/>
      <c r="K217" s="143"/>
    </row>
    <row r="218" spans="1:248" s="19" customFormat="1" ht="38.1" customHeight="1">
      <c r="A218" s="15" t="s">
        <v>262</v>
      </c>
      <c r="B218" s="59" t="s">
        <v>263</v>
      </c>
      <c r="C218" s="59"/>
      <c r="D218" s="59"/>
      <c r="E218" s="59"/>
      <c r="F218" s="59"/>
      <c r="G218" s="59"/>
      <c r="H218" s="139"/>
      <c r="I218" s="143"/>
      <c r="J218" s="144"/>
      <c r="K218" s="143"/>
    </row>
    <row r="219" spans="1:248" ht="55.95" customHeight="1">
      <c r="A219" s="69">
        <v>72211160</v>
      </c>
      <c r="B219" s="123" t="s">
        <v>264</v>
      </c>
      <c r="C219" s="124" t="s">
        <v>47</v>
      </c>
      <c r="D219" s="105" t="s">
        <v>33</v>
      </c>
      <c r="E219" s="105">
        <v>900000</v>
      </c>
      <c r="F219" s="125">
        <v>1</v>
      </c>
      <c r="G219" s="48">
        <f>E219*F219/1000</f>
        <v>900</v>
      </c>
      <c r="H219" s="146"/>
      <c r="I219" s="143"/>
      <c r="J219" s="144"/>
      <c r="K219" s="143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  <c r="FN219" s="19"/>
      <c r="FO219" s="19"/>
      <c r="FP219" s="19"/>
      <c r="FQ219" s="19"/>
      <c r="FR219" s="19"/>
      <c r="FS219" s="19"/>
      <c r="FT219" s="19"/>
      <c r="FU219" s="19"/>
      <c r="FV219" s="19"/>
      <c r="FW219" s="19"/>
      <c r="FX219" s="19"/>
      <c r="FY219" s="19"/>
      <c r="FZ219" s="19"/>
      <c r="GA219" s="19"/>
      <c r="GB219" s="19"/>
      <c r="GC219" s="19"/>
      <c r="GD219" s="19"/>
      <c r="GE219" s="19"/>
      <c r="GF219" s="19"/>
      <c r="GG219" s="19"/>
      <c r="GH219" s="19"/>
      <c r="GI219" s="19"/>
      <c r="GJ219" s="19"/>
      <c r="GK219" s="19"/>
      <c r="GL219" s="19"/>
      <c r="GM219" s="19"/>
      <c r="GN219" s="19"/>
      <c r="GO219" s="19"/>
      <c r="GP219" s="19"/>
      <c r="GQ219" s="19"/>
      <c r="GR219" s="19"/>
      <c r="GS219" s="19"/>
      <c r="GT219" s="19"/>
      <c r="GU219" s="19"/>
      <c r="GV219" s="19"/>
      <c r="GW219" s="19"/>
      <c r="GX219" s="19"/>
      <c r="GY219" s="19"/>
      <c r="GZ219" s="19"/>
      <c r="HA219" s="19"/>
      <c r="HB219" s="19"/>
      <c r="HC219" s="19"/>
      <c r="HD219" s="19"/>
      <c r="HE219" s="19"/>
      <c r="HF219" s="19"/>
      <c r="HG219" s="19"/>
      <c r="HH219" s="19"/>
      <c r="HI219" s="19"/>
      <c r="HJ219" s="19"/>
      <c r="HK219" s="19"/>
      <c r="HL219" s="19"/>
      <c r="HM219" s="19"/>
      <c r="HN219" s="19"/>
      <c r="HO219" s="19"/>
      <c r="HP219" s="19"/>
      <c r="HQ219" s="19"/>
      <c r="HR219" s="19"/>
      <c r="HS219" s="19"/>
      <c r="HT219" s="19"/>
      <c r="HU219" s="19"/>
      <c r="HV219" s="19"/>
      <c r="HW219" s="19"/>
      <c r="HX219" s="19"/>
      <c r="HY219" s="19"/>
      <c r="HZ219" s="19"/>
      <c r="IA219" s="19"/>
      <c r="IB219" s="19"/>
      <c r="IC219" s="19"/>
      <c r="ID219" s="19"/>
      <c r="IE219" s="19"/>
      <c r="IF219" s="19"/>
      <c r="IG219" s="19"/>
      <c r="IH219" s="19"/>
      <c r="II219" s="19"/>
      <c r="IJ219" s="19"/>
      <c r="IK219" s="19"/>
      <c r="IL219" s="19"/>
      <c r="IM219" s="19"/>
      <c r="IN219" s="19"/>
    </row>
    <row r="220" spans="1:248" s="19" customFormat="1" ht="38.1" customHeight="1">
      <c r="A220" s="17">
        <v>72211174</v>
      </c>
      <c r="B220" s="71" t="s">
        <v>265</v>
      </c>
      <c r="C220" s="60" t="s">
        <v>47</v>
      </c>
      <c r="D220" s="18" t="s">
        <v>33</v>
      </c>
      <c r="E220" s="18">
        <v>180000</v>
      </c>
      <c r="F220" s="23">
        <v>1</v>
      </c>
      <c r="G220" s="48">
        <f>E220*F220/1000</f>
        <v>180</v>
      </c>
      <c r="H220" s="146"/>
      <c r="I220" s="143"/>
      <c r="J220" s="144"/>
      <c r="K220" s="143"/>
    </row>
    <row r="221" spans="1:248" s="19" customFormat="1" ht="19.95" customHeight="1">
      <c r="A221" s="21"/>
      <c r="B221" s="20"/>
      <c r="C221" s="17"/>
      <c r="D221" s="20"/>
      <c r="E221" s="20"/>
      <c r="F221" s="21" t="s">
        <v>15</v>
      </c>
      <c r="G221" s="42">
        <f>SUM(G219:G220)</f>
        <v>1080</v>
      </c>
      <c r="H221" s="64"/>
      <c r="I221" s="143"/>
      <c r="J221" s="144"/>
      <c r="K221" s="143"/>
    </row>
    <row r="222" spans="1:248" s="19" customFormat="1" ht="19.95" customHeight="1">
      <c r="A222" s="15">
        <v>72300000</v>
      </c>
      <c r="B222" s="59" t="s">
        <v>266</v>
      </c>
      <c r="C222" s="59"/>
      <c r="D222" s="59"/>
      <c r="E222" s="59"/>
      <c r="F222" s="59"/>
      <c r="G222" s="59"/>
      <c r="H222" s="139"/>
      <c r="I222" s="143"/>
      <c r="J222" s="144"/>
      <c r="K222" s="143"/>
    </row>
    <row r="223" spans="1:248" s="19" customFormat="1" ht="55.95" customHeight="1">
      <c r="A223" s="17">
        <v>72330000</v>
      </c>
      <c r="B223" s="71" t="s">
        <v>267</v>
      </c>
      <c r="C223" s="60" t="s">
        <v>47</v>
      </c>
      <c r="D223" s="18" t="s">
        <v>33</v>
      </c>
      <c r="E223" s="18">
        <v>359000</v>
      </c>
      <c r="F223" s="23">
        <v>1</v>
      </c>
      <c r="G223" s="48">
        <f>E223*F223/1000</f>
        <v>359</v>
      </c>
      <c r="H223" s="146"/>
      <c r="I223" s="143"/>
      <c r="J223" s="144"/>
      <c r="K223" s="143"/>
    </row>
    <row r="224" spans="1:248" s="19" customFormat="1" ht="19.95" customHeight="1">
      <c r="A224" s="21"/>
      <c r="B224" s="20"/>
      <c r="C224" s="17"/>
      <c r="D224" s="20"/>
      <c r="E224" s="20"/>
      <c r="F224" s="21" t="s">
        <v>15</v>
      </c>
      <c r="G224" s="42">
        <f>SUM(G223)</f>
        <v>359</v>
      </c>
      <c r="H224" s="64"/>
      <c r="I224" s="143"/>
      <c r="J224" s="144"/>
      <c r="K224" s="143"/>
    </row>
    <row r="225" spans="1:11" s="74" customFormat="1" ht="19.95" customHeight="1">
      <c r="A225" s="15">
        <v>72400000</v>
      </c>
      <c r="B225" s="59" t="s">
        <v>45</v>
      </c>
      <c r="C225" s="59"/>
      <c r="D225" s="59"/>
      <c r="E225" s="59"/>
      <c r="F225" s="59"/>
      <c r="G225" s="59"/>
      <c r="H225" s="139"/>
      <c r="I225" s="153"/>
      <c r="J225" s="152"/>
      <c r="K225" s="153"/>
    </row>
    <row r="226" spans="1:11" s="75" customFormat="1" ht="19.95" customHeight="1">
      <c r="A226" s="17">
        <v>72411500</v>
      </c>
      <c r="B226" s="71" t="s">
        <v>46</v>
      </c>
      <c r="C226" s="60" t="s">
        <v>47</v>
      </c>
      <c r="D226" s="17" t="s">
        <v>33</v>
      </c>
      <c r="E226" s="18">
        <v>79200</v>
      </c>
      <c r="F226" s="23">
        <v>1</v>
      </c>
      <c r="G226" s="39">
        <f>E226*F226/1000</f>
        <v>79.2</v>
      </c>
      <c r="H226" s="146"/>
      <c r="I226" s="149"/>
      <c r="J226" s="150"/>
      <c r="K226" s="149"/>
    </row>
    <row r="227" spans="1:11" s="75" customFormat="1" ht="19.95" customHeight="1">
      <c r="A227" s="17">
        <v>72411700</v>
      </c>
      <c r="B227" s="71" t="s">
        <v>48</v>
      </c>
      <c r="C227" s="60" t="s">
        <v>47</v>
      </c>
      <c r="D227" s="17" t="s">
        <v>33</v>
      </c>
      <c r="E227" s="18">
        <v>12000</v>
      </c>
      <c r="F227" s="23">
        <v>1</v>
      </c>
      <c r="G227" s="48">
        <f>E227*F227/1000</f>
        <v>12</v>
      </c>
      <c r="H227" s="146"/>
      <c r="I227" s="149"/>
      <c r="J227" s="150"/>
      <c r="K227" s="149"/>
    </row>
    <row r="228" spans="1:11" s="19" customFormat="1" ht="19.95" customHeight="1">
      <c r="A228" s="21"/>
      <c r="B228" s="20"/>
      <c r="C228" s="17"/>
      <c r="D228" s="20"/>
      <c r="E228" s="20"/>
      <c r="F228" s="21" t="s">
        <v>15</v>
      </c>
      <c r="G228" s="43">
        <f>SUM(G226:G227)</f>
        <v>91.2</v>
      </c>
      <c r="H228" s="64"/>
      <c r="I228" s="143"/>
      <c r="J228" s="144"/>
      <c r="K228" s="143"/>
    </row>
    <row r="229" spans="1:11" s="19" customFormat="1" ht="19.95" customHeight="1">
      <c r="A229" s="15">
        <v>79100000</v>
      </c>
      <c r="B229" s="59" t="s">
        <v>268</v>
      </c>
      <c r="C229" s="59"/>
      <c r="D229" s="59"/>
      <c r="E229" s="59"/>
      <c r="F229" s="59"/>
      <c r="G229" s="59"/>
      <c r="H229" s="178"/>
      <c r="I229" s="143"/>
      <c r="J229" s="144"/>
      <c r="K229" s="143"/>
    </row>
    <row r="230" spans="1:11" s="19" customFormat="1" ht="19.95" customHeight="1">
      <c r="A230" s="17">
        <v>79131200</v>
      </c>
      <c r="B230" s="71" t="s">
        <v>269</v>
      </c>
      <c r="C230" s="60" t="s">
        <v>47</v>
      </c>
      <c r="D230" s="18" t="s">
        <v>33</v>
      </c>
      <c r="E230" s="18">
        <v>900000</v>
      </c>
      <c r="F230" s="23">
        <v>1</v>
      </c>
      <c r="G230" s="48">
        <f>E230*F230/1000</f>
        <v>900</v>
      </c>
      <c r="H230" s="146"/>
      <c r="I230" s="143"/>
      <c r="J230" s="144"/>
      <c r="K230" s="143"/>
    </row>
    <row r="231" spans="1:11" s="19" customFormat="1" ht="19.95" customHeight="1">
      <c r="A231" s="21"/>
      <c r="B231" s="20"/>
      <c r="C231" s="17"/>
      <c r="D231" s="20"/>
      <c r="E231" s="20"/>
      <c r="F231" s="21" t="s">
        <v>15</v>
      </c>
      <c r="G231" s="92">
        <f>SUM(G230)</f>
        <v>900</v>
      </c>
      <c r="H231" s="174"/>
      <c r="I231" s="143"/>
      <c r="J231" s="144"/>
      <c r="K231" s="143"/>
    </row>
    <row r="232" spans="1:11" s="19" customFormat="1" ht="38.1" customHeight="1">
      <c r="A232" s="15">
        <v>79300000</v>
      </c>
      <c r="B232" s="59" t="s">
        <v>271</v>
      </c>
      <c r="C232" s="59"/>
      <c r="D232" s="59"/>
      <c r="E232" s="59"/>
      <c r="F232" s="59"/>
      <c r="G232" s="59"/>
      <c r="H232" s="139"/>
      <c r="I232" s="143"/>
      <c r="J232" s="144"/>
      <c r="K232" s="143"/>
    </row>
    <row r="233" spans="1:11" s="19" customFormat="1" ht="38.1" customHeight="1">
      <c r="A233" s="17">
        <v>79341100</v>
      </c>
      <c r="B233" s="71" t="s">
        <v>272</v>
      </c>
      <c r="C233" s="60" t="s">
        <v>47</v>
      </c>
      <c r="D233" s="17" t="s">
        <v>33</v>
      </c>
      <c r="E233" s="18">
        <v>42000</v>
      </c>
      <c r="F233" s="23">
        <v>1</v>
      </c>
      <c r="G233" s="48">
        <f>E233*F233/1000</f>
        <v>42</v>
      </c>
      <c r="H233" s="146"/>
      <c r="I233" s="143"/>
      <c r="J233" s="144"/>
      <c r="K233" s="143"/>
    </row>
    <row r="234" spans="1:11" s="19" customFormat="1" ht="20.100000000000001" customHeight="1">
      <c r="A234" s="21"/>
      <c r="B234" s="20"/>
      <c r="C234" s="17"/>
      <c r="D234" s="20"/>
      <c r="E234" s="20"/>
      <c r="F234" s="21" t="s">
        <v>15</v>
      </c>
      <c r="G234" s="126">
        <f>SUM(G233:G233)</f>
        <v>42</v>
      </c>
      <c r="H234" s="179"/>
      <c r="I234" s="143"/>
      <c r="J234" s="144"/>
      <c r="K234" s="143"/>
    </row>
    <row r="235" spans="1:11" s="19" customFormat="1" ht="20.100000000000001" customHeight="1">
      <c r="A235" s="127" t="s">
        <v>273</v>
      </c>
      <c r="B235" s="107" t="s">
        <v>274</v>
      </c>
      <c r="C235" s="107"/>
      <c r="D235" s="107"/>
      <c r="E235" s="107"/>
      <c r="F235" s="107"/>
      <c r="G235" s="59"/>
      <c r="H235" s="139"/>
      <c r="I235" s="143"/>
      <c r="J235" s="144"/>
      <c r="K235" s="143"/>
    </row>
    <row r="236" spans="1:11" s="19" customFormat="1" ht="20.100000000000001" customHeight="1">
      <c r="A236" s="25">
        <v>79521100</v>
      </c>
      <c r="B236" s="128" t="s">
        <v>275</v>
      </c>
      <c r="C236" s="60" t="s">
        <v>47</v>
      </c>
      <c r="D236" s="18" t="s">
        <v>33</v>
      </c>
      <c r="E236" s="18">
        <v>200000</v>
      </c>
      <c r="F236" s="17">
        <v>1</v>
      </c>
      <c r="G236" s="48">
        <f>E236*F236/1000</f>
        <v>200</v>
      </c>
      <c r="H236" s="146"/>
      <c r="I236" s="143"/>
      <c r="J236" s="144"/>
      <c r="K236" s="143"/>
    </row>
    <row r="237" spans="1:11" s="19" customFormat="1" ht="20.100000000000001" customHeight="1">
      <c r="A237" s="21"/>
      <c r="B237" s="20"/>
      <c r="C237" s="17"/>
      <c r="D237" s="20"/>
      <c r="E237" s="20"/>
      <c r="F237" s="21" t="s">
        <v>15</v>
      </c>
      <c r="G237" s="42">
        <f>SUM(G236:G236)</f>
        <v>200</v>
      </c>
      <c r="H237" s="64"/>
      <c r="I237" s="143"/>
      <c r="J237" s="144"/>
      <c r="K237" s="143"/>
    </row>
    <row r="238" spans="1:11" s="19" customFormat="1" ht="20.100000000000001" customHeight="1">
      <c r="A238" s="15" t="s">
        <v>276</v>
      </c>
      <c r="B238" s="59" t="s">
        <v>50</v>
      </c>
      <c r="C238" s="59"/>
      <c r="D238" s="59"/>
      <c r="E238" s="59"/>
      <c r="F238" s="59"/>
      <c r="G238" s="59"/>
      <c r="H238" s="139"/>
      <c r="I238" s="143"/>
      <c r="J238" s="144"/>
      <c r="K238" s="143"/>
    </row>
    <row r="239" spans="1:11" s="19" customFormat="1" ht="35.4" customHeight="1">
      <c r="A239" s="17">
        <v>79631200</v>
      </c>
      <c r="B239" s="71" t="s">
        <v>49</v>
      </c>
      <c r="C239" s="60" t="s">
        <v>47</v>
      </c>
      <c r="D239" s="17" t="s">
        <v>33</v>
      </c>
      <c r="E239" s="18">
        <v>300000</v>
      </c>
      <c r="F239" s="23">
        <v>1</v>
      </c>
      <c r="G239" s="48">
        <f>E239*F239/1000</f>
        <v>300</v>
      </c>
      <c r="H239" s="146"/>
      <c r="I239" s="143"/>
      <c r="J239" s="144"/>
      <c r="K239" s="143"/>
    </row>
    <row r="240" spans="1:11" s="19" customFormat="1" ht="20.100000000000001" customHeight="1">
      <c r="A240" s="21"/>
      <c r="B240" s="20"/>
      <c r="C240" s="17"/>
      <c r="D240" s="20"/>
      <c r="E240" s="20"/>
      <c r="F240" s="21" t="s">
        <v>15</v>
      </c>
      <c r="G240" s="92">
        <f>SUM(G239)</f>
        <v>300</v>
      </c>
      <c r="H240" s="174"/>
      <c r="I240" s="143"/>
      <c r="J240" s="144"/>
      <c r="K240" s="143"/>
    </row>
    <row r="241" spans="1:11" s="19" customFormat="1" ht="20.100000000000001" customHeight="1">
      <c r="A241" s="15">
        <v>79700000</v>
      </c>
      <c r="B241" s="59" t="s">
        <v>277</v>
      </c>
      <c r="C241" s="59"/>
      <c r="D241" s="59"/>
      <c r="E241" s="59"/>
      <c r="F241" s="59"/>
      <c r="G241" s="59"/>
      <c r="H241" s="139"/>
      <c r="I241" s="143"/>
      <c r="J241" s="144"/>
      <c r="K241" s="143"/>
    </row>
    <row r="242" spans="1:11" s="19" customFormat="1" ht="37.950000000000003" customHeight="1">
      <c r="A242" s="17">
        <v>79711100</v>
      </c>
      <c r="B242" s="71" t="s">
        <v>278</v>
      </c>
      <c r="C242" s="60" t="s">
        <v>47</v>
      </c>
      <c r="D242" s="17" t="s">
        <v>33</v>
      </c>
      <c r="E242" s="18">
        <v>360000</v>
      </c>
      <c r="F242" s="17">
        <v>1</v>
      </c>
      <c r="G242" s="48">
        <f>E242*F242/1000</f>
        <v>360</v>
      </c>
      <c r="H242" s="146"/>
      <c r="I242" s="143"/>
      <c r="J242" s="144"/>
      <c r="K242" s="143"/>
    </row>
    <row r="243" spans="1:11" s="19" customFormat="1" ht="19.95" customHeight="1">
      <c r="A243" s="21"/>
      <c r="B243" s="20"/>
      <c r="C243" s="17"/>
      <c r="D243" s="20"/>
      <c r="E243" s="20"/>
      <c r="F243" s="21" t="s">
        <v>15</v>
      </c>
      <c r="G243" s="42">
        <f>SUM(G242)</f>
        <v>360</v>
      </c>
      <c r="H243" s="64"/>
      <c r="I243" s="143"/>
      <c r="J243" s="144"/>
      <c r="K243" s="143"/>
    </row>
    <row r="244" spans="1:11" s="19" customFormat="1" ht="19.95" customHeight="1">
      <c r="A244" s="15">
        <v>79800000</v>
      </c>
      <c r="B244" s="66" t="s">
        <v>36</v>
      </c>
      <c r="C244" s="59"/>
      <c r="D244" s="59"/>
      <c r="E244" s="59"/>
      <c r="F244" s="59"/>
      <c r="G244" s="59"/>
      <c r="H244" s="139"/>
      <c r="I244" s="143"/>
      <c r="J244" s="144"/>
      <c r="K244" s="143"/>
    </row>
    <row r="245" spans="1:11" s="19" customFormat="1" ht="19.95" customHeight="1">
      <c r="A245" s="17">
        <v>79820000</v>
      </c>
      <c r="B245" s="16" t="s">
        <v>279</v>
      </c>
      <c r="C245" s="60" t="s">
        <v>14</v>
      </c>
      <c r="D245" s="17" t="s">
        <v>33</v>
      </c>
      <c r="E245" s="18">
        <v>400000</v>
      </c>
      <c r="F245" s="17">
        <v>1</v>
      </c>
      <c r="G245" s="48">
        <f>E245*F245/1000</f>
        <v>400</v>
      </c>
      <c r="H245" s="146"/>
      <c r="I245" s="180"/>
      <c r="J245" s="144"/>
      <c r="K245" s="143"/>
    </row>
    <row r="246" spans="1:11" s="19" customFormat="1" ht="19.95" customHeight="1">
      <c r="A246" s="21"/>
      <c r="B246" s="20"/>
      <c r="C246" s="17"/>
      <c r="D246" s="20"/>
      <c r="E246" s="20"/>
      <c r="F246" s="21" t="s">
        <v>15</v>
      </c>
      <c r="G246" s="92">
        <f>SUM(G245:G245)</f>
        <v>400</v>
      </c>
      <c r="H246" s="174"/>
      <c r="I246" s="143"/>
      <c r="J246" s="144"/>
      <c r="K246" s="143"/>
    </row>
    <row r="247" spans="1:11" s="19" customFormat="1" ht="38.1" customHeight="1">
      <c r="A247" s="15">
        <v>79900000</v>
      </c>
      <c r="B247" s="59" t="s">
        <v>34</v>
      </c>
      <c r="C247" s="59"/>
      <c r="D247" s="59"/>
      <c r="E247" s="59"/>
      <c r="F247" s="59"/>
      <c r="G247" s="59"/>
      <c r="H247" s="139"/>
      <c r="I247" s="143"/>
      <c r="J247" s="144"/>
      <c r="K247" s="143"/>
    </row>
    <row r="248" spans="1:11" s="19" customFormat="1" ht="20.100000000000001" customHeight="1">
      <c r="A248" s="17">
        <v>79971120</v>
      </c>
      <c r="B248" s="16" t="s">
        <v>280</v>
      </c>
      <c r="C248" s="60" t="s">
        <v>47</v>
      </c>
      <c r="D248" s="17" t="s">
        <v>33</v>
      </c>
      <c r="E248" s="18">
        <v>150000</v>
      </c>
      <c r="F248" s="17">
        <v>1</v>
      </c>
      <c r="G248" s="48">
        <f>E248*F248/1000</f>
        <v>150</v>
      </c>
      <c r="H248" s="146"/>
      <c r="I248" s="143"/>
      <c r="J248" s="144"/>
      <c r="K248" s="143"/>
    </row>
    <row r="249" spans="1:11" s="19" customFormat="1" ht="20.100000000000001" customHeight="1">
      <c r="A249" s="21"/>
      <c r="B249" s="20"/>
      <c r="C249" s="17"/>
      <c r="D249" s="20"/>
      <c r="E249" s="20"/>
      <c r="F249" s="21" t="s">
        <v>15</v>
      </c>
      <c r="G249" s="42">
        <f>SUM(G248:G248)</f>
        <v>150</v>
      </c>
      <c r="H249" s="64"/>
      <c r="I249" s="143"/>
      <c r="J249" s="144"/>
      <c r="K249" s="143"/>
    </row>
    <row r="250" spans="1:11" s="19" customFormat="1" ht="37.950000000000003" customHeight="1">
      <c r="A250" s="15">
        <v>85100000</v>
      </c>
      <c r="B250" s="59" t="s">
        <v>281</v>
      </c>
      <c r="C250" s="59"/>
      <c r="D250" s="59"/>
      <c r="E250" s="59"/>
      <c r="F250" s="59"/>
      <c r="G250" s="59"/>
      <c r="H250" s="139"/>
      <c r="I250" s="143"/>
      <c r="J250" s="144"/>
      <c r="K250" s="143"/>
    </row>
    <row r="251" spans="1:11" s="19" customFormat="1" ht="20.100000000000001" customHeight="1">
      <c r="A251" s="17" t="s">
        <v>282</v>
      </c>
      <c r="B251" s="16" t="s">
        <v>283</v>
      </c>
      <c r="C251" s="60" t="s">
        <v>47</v>
      </c>
      <c r="D251" s="17" t="s">
        <v>33</v>
      </c>
      <c r="E251" s="18">
        <v>200000</v>
      </c>
      <c r="F251" s="17">
        <v>1</v>
      </c>
      <c r="G251" s="48">
        <f>E251*F251/1000</f>
        <v>200</v>
      </c>
      <c r="H251" s="146"/>
      <c r="I251" s="143"/>
      <c r="J251" s="144"/>
      <c r="K251" s="143"/>
    </row>
    <row r="252" spans="1:11" s="19" customFormat="1" ht="20.100000000000001" customHeight="1">
      <c r="A252" s="21"/>
      <c r="B252" s="20"/>
      <c r="C252" s="17"/>
      <c r="D252" s="20"/>
      <c r="E252" s="20"/>
      <c r="F252" s="21" t="s">
        <v>15</v>
      </c>
      <c r="G252" s="92">
        <f>SUM(G251)</f>
        <v>200</v>
      </c>
      <c r="H252" s="174"/>
      <c r="I252" s="143"/>
      <c r="J252" s="144"/>
      <c r="K252" s="143"/>
    </row>
    <row r="253" spans="1:11" s="19" customFormat="1" ht="20.100000000000001" customHeight="1">
      <c r="A253" s="15" t="s">
        <v>38</v>
      </c>
      <c r="B253" s="59" t="s">
        <v>39</v>
      </c>
      <c r="C253" s="59"/>
      <c r="D253" s="59"/>
      <c r="E253" s="59"/>
      <c r="F253" s="59"/>
      <c r="G253" s="59"/>
      <c r="H253" s="139"/>
      <c r="I253" s="143"/>
      <c r="J253" s="144"/>
      <c r="K253" s="143"/>
    </row>
    <row r="254" spans="1:11" s="19" customFormat="1" ht="20.100000000000001" customHeight="1">
      <c r="A254" s="17">
        <v>90521300</v>
      </c>
      <c r="B254" s="71" t="s">
        <v>40</v>
      </c>
      <c r="C254" s="60" t="s">
        <v>14</v>
      </c>
      <c r="D254" s="17" t="s">
        <v>33</v>
      </c>
      <c r="E254" s="18">
        <v>444000</v>
      </c>
      <c r="F254" s="18">
        <v>1</v>
      </c>
      <c r="G254" s="48">
        <f>E254*F254/1000</f>
        <v>444</v>
      </c>
      <c r="H254" s="146"/>
      <c r="I254" s="143"/>
      <c r="J254" s="144"/>
      <c r="K254" s="143"/>
    </row>
    <row r="255" spans="1:11" s="19" customFormat="1" ht="20.100000000000001" customHeight="1">
      <c r="A255" s="21"/>
      <c r="B255" s="20"/>
      <c r="C255" s="17"/>
      <c r="D255" s="20"/>
      <c r="E255" s="20"/>
      <c r="F255" s="21" t="s">
        <v>15</v>
      </c>
      <c r="G255" s="42">
        <f>SUM(G254)</f>
        <v>444</v>
      </c>
      <c r="H255" s="64"/>
      <c r="I255" s="143"/>
      <c r="J255" s="144"/>
      <c r="K255" s="143"/>
    </row>
    <row r="256" spans="1:11" s="19" customFormat="1" ht="20.100000000000001" customHeight="1">
      <c r="A256" s="15" t="s">
        <v>284</v>
      </c>
      <c r="B256" s="59" t="s">
        <v>285</v>
      </c>
      <c r="C256" s="59"/>
      <c r="D256" s="59"/>
      <c r="E256" s="59"/>
      <c r="F256" s="59"/>
      <c r="G256" s="59"/>
      <c r="H256" s="139"/>
      <c r="I256" s="143"/>
      <c r="J256" s="144"/>
      <c r="K256" s="143"/>
    </row>
    <row r="257" spans="1:11" s="75" customFormat="1" ht="37.950000000000003" customHeight="1">
      <c r="A257" s="17">
        <v>90911170</v>
      </c>
      <c r="B257" s="71" t="s">
        <v>286</v>
      </c>
      <c r="C257" s="60" t="s">
        <v>47</v>
      </c>
      <c r="D257" s="17" t="s">
        <v>33</v>
      </c>
      <c r="E257" s="18">
        <v>50000</v>
      </c>
      <c r="F257" s="17">
        <v>1</v>
      </c>
      <c r="G257" s="48">
        <f>E257*F257/1000</f>
        <v>50</v>
      </c>
      <c r="H257" s="146"/>
      <c r="I257" s="149"/>
      <c r="J257" s="150"/>
      <c r="K257" s="149"/>
    </row>
    <row r="258" spans="1:11" s="100" customFormat="1" ht="19.95" customHeight="1">
      <c r="A258" s="17">
        <v>90921300</v>
      </c>
      <c r="B258" s="71" t="s">
        <v>287</v>
      </c>
      <c r="C258" s="60" t="s">
        <v>47</v>
      </c>
      <c r="D258" s="17" t="s">
        <v>33</v>
      </c>
      <c r="E258" s="18">
        <v>36000</v>
      </c>
      <c r="F258" s="17">
        <v>1</v>
      </c>
      <c r="G258" s="48">
        <f>E258*F258/1000</f>
        <v>36</v>
      </c>
      <c r="H258" s="146"/>
      <c r="I258" s="165"/>
      <c r="J258" s="164"/>
      <c r="K258" s="165"/>
    </row>
    <row r="259" spans="1:11" s="19" customFormat="1" ht="19.95" customHeight="1">
      <c r="A259" s="21"/>
      <c r="B259" s="20"/>
      <c r="C259" s="17"/>
      <c r="D259" s="20"/>
      <c r="E259" s="20"/>
      <c r="F259" s="21" t="s">
        <v>15</v>
      </c>
      <c r="G259" s="42">
        <f>SUM(G257:G258)</f>
        <v>86</v>
      </c>
      <c r="H259" s="64"/>
      <c r="I259" s="143"/>
      <c r="J259" s="144"/>
      <c r="K259" s="143"/>
    </row>
    <row r="260" spans="1:11" s="75" customFormat="1" ht="55.95" customHeight="1">
      <c r="A260" s="15">
        <v>98100000</v>
      </c>
      <c r="B260" s="59" t="s">
        <v>288</v>
      </c>
      <c r="C260" s="59"/>
      <c r="D260" s="59"/>
      <c r="E260" s="59"/>
      <c r="F260" s="59"/>
      <c r="G260" s="59"/>
      <c r="H260" s="139"/>
      <c r="I260" s="149"/>
      <c r="J260" s="150"/>
      <c r="K260" s="149"/>
    </row>
    <row r="261" spans="1:11" s="75" customFormat="1" ht="20.100000000000001" customHeight="1">
      <c r="A261" s="17">
        <v>98111130</v>
      </c>
      <c r="B261" s="71" t="s">
        <v>289</v>
      </c>
      <c r="C261" s="60" t="s">
        <v>47</v>
      </c>
      <c r="D261" s="18" t="s">
        <v>33</v>
      </c>
      <c r="E261" s="18">
        <v>85000</v>
      </c>
      <c r="F261" s="23">
        <v>1</v>
      </c>
      <c r="G261" s="48">
        <f>E261*F261/1000</f>
        <v>85</v>
      </c>
      <c r="H261" s="146"/>
      <c r="I261" s="149"/>
      <c r="J261" s="150"/>
      <c r="K261" s="149"/>
    </row>
    <row r="262" spans="1:11" s="19" customFormat="1" ht="20.100000000000001" customHeight="1">
      <c r="A262" s="21"/>
      <c r="B262" s="20"/>
      <c r="C262" s="17"/>
      <c r="D262" s="20"/>
      <c r="E262" s="20"/>
      <c r="F262" s="21" t="s">
        <v>15</v>
      </c>
      <c r="G262" s="42">
        <f>SUM(G261)</f>
        <v>85</v>
      </c>
      <c r="H262" s="64"/>
      <c r="I262" s="143"/>
      <c r="J262" s="144"/>
      <c r="K262" s="143"/>
    </row>
    <row r="263" spans="1:11" s="19" customFormat="1" ht="20.100000000000001" customHeight="1">
      <c r="A263" s="46"/>
      <c r="B263" s="63"/>
      <c r="C263" s="24"/>
      <c r="D263" s="63"/>
      <c r="E263" s="63"/>
      <c r="F263" s="46"/>
      <c r="G263" s="64"/>
    </row>
    <row r="264" spans="1:11" s="12" customFormat="1" ht="42" customHeight="1">
      <c r="A264" s="276" t="s">
        <v>25</v>
      </c>
      <c r="B264" s="276"/>
      <c r="C264" s="276"/>
      <c r="D264" s="276"/>
      <c r="E264" s="276"/>
      <c r="F264" s="276"/>
      <c r="G264" s="276"/>
    </row>
    <row r="265" spans="1:11" s="12" customFormat="1" ht="20.100000000000001" customHeight="1">
      <c r="A265" s="26"/>
      <c r="B265" s="26"/>
    </row>
    <row r="266" spans="1:11" s="12" customFormat="1" ht="18">
      <c r="A266" s="252" t="s">
        <v>5</v>
      </c>
      <c r="B266" s="253"/>
      <c r="C266" s="254" t="s">
        <v>6</v>
      </c>
      <c r="D266" s="256" t="s">
        <v>7</v>
      </c>
      <c r="E266" s="258" t="s">
        <v>8</v>
      </c>
      <c r="F266" s="277" t="s">
        <v>9</v>
      </c>
      <c r="G266" s="254" t="s">
        <v>10</v>
      </c>
    </row>
    <row r="267" spans="1:11" s="12" customFormat="1" ht="38.1" customHeight="1">
      <c r="A267" s="50" t="s">
        <v>11</v>
      </c>
      <c r="B267" s="50" t="s">
        <v>12</v>
      </c>
      <c r="C267" s="255"/>
      <c r="D267" s="257"/>
      <c r="E267" s="259"/>
      <c r="F267" s="278"/>
      <c r="G267" s="255"/>
    </row>
    <row r="268" spans="1:11" s="12" customFormat="1" ht="20.100000000000001" customHeight="1">
      <c r="A268" s="27">
        <v>1</v>
      </c>
      <c r="B268" s="28">
        <v>2</v>
      </c>
      <c r="C268" s="27">
        <v>3</v>
      </c>
      <c r="D268" s="28">
        <v>4</v>
      </c>
      <c r="E268" s="27">
        <v>5</v>
      </c>
      <c r="F268" s="28">
        <v>6</v>
      </c>
      <c r="G268" s="27">
        <v>7</v>
      </c>
    </row>
    <row r="269" spans="1:11" s="14" customFormat="1" ht="20.100000000000001" customHeight="1">
      <c r="A269" s="13"/>
      <c r="B269" s="13" t="s">
        <v>13</v>
      </c>
      <c r="C269" s="13"/>
      <c r="D269" s="13"/>
      <c r="E269" s="13"/>
      <c r="F269" s="13"/>
      <c r="G269" s="13"/>
    </row>
    <row r="270" spans="1:11" s="19" customFormat="1" ht="55.95" customHeight="1">
      <c r="A270" s="15" t="s">
        <v>94</v>
      </c>
      <c r="B270" s="59" t="s">
        <v>95</v>
      </c>
      <c r="C270" s="59"/>
      <c r="D270" s="59"/>
      <c r="E270" s="59"/>
      <c r="F270" s="59"/>
      <c r="G270" s="59"/>
    </row>
    <row r="271" spans="1:11" s="19" customFormat="1" ht="20.100000000000001" customHeight="1">
      <c r="A271" s="90">
        <v>30197622</v>
      </c>
      <c r="B271" s="16" t="s">
        <v>127</v>
      </c>
      <c r="C271" s="17" t="s">
        <v>47</v>
      </c>
      <c r="D271" s="17" t="s">
        <v>58</v>
      </c>
      <c r="E271" s="18">
        <v>700</v>
      </c>
      <c r="F271" s="18">
        <v>45</v>
      </c>
      <c r="G271" s="39">
        <f t="shared" ref="G271" si="4">F271*E271/1000</f>
        <v>31.5</v>
      </c>
    </row>
    <row r="272" spans="1:11" s="19" customFormat="1" ht="20.100000000000001" customHeight="1">
      <c r="A272" s="21"/>
      <c r="B272" s="20"/>
      <c r="C272" s="17"/>
      <c r="D272" s="20"/>
      <c r="E272" s="20"/>
      <c r="F272" s="21" t="s">
        <v>15</v>
      </c>
      <c r="G272" s="43">
        <f>SUM(G271:G271)</f>
        <v>31.5</v>
      </c>
    </row>
    <row r="273" spans="1:11" s="75" customFormat="1" ht="37.950000000000003" customHeight="1">
      <c r="A273" s="15">
        <v>34300000</v>
      </c>
      <c r="B273" s="59" t="s">
        <v>173</v>
      </c>
      <c r="C273" s="59"/>
      <c r="D273" s="59"/>
      <c r="E273" s="59"/>
      <c r="F273" s="59"/>
      <c r="G273" s="59"/>
    </row>
    <row r="274" spans="1:11" s="75" customFormat="1" ht="19.95" customHeight="1">
      <c r="A274" s="25">
        <v>34310000</v>
      </c>
      <c r="B274" s="113" t="s">
        <v>174</v>
      </c>
      <c r="C274" s="17" t="s">
        <v>47</v>
      </c>
      <c r="D274" s="97" t="s">
        <v>33</v>
      </c>
      <c r="E274" s="98">
        <f>433680/2</f>
        <v>216840</v>
      </c>
      <c r="F274" s="96">
        <v>1</v>
      </c>
      <c r="G274" s="61">
        <f t="shared" ref="G274" si="5">E274*F274/1000</f>
        <v>216.84</v>
      </c>
      <c r="H274" s="146"/>
      <c r="I274" s="143"/>
      <c r="J274" s="150"/>
      <c r="K274" s="149"/>
    </row>
    <row r="275" spans="1:11" s="100" customFormat="1" ht="38.1" customHeight="1">
      <c r="A275" s="25">
        <v>34320000</v>
      </c>
      <c r="B275" s="113" t="s">
        <v>182</v>
      </c>
      <c r="C275" s="17" t="s">
        <v>47</v>
      </c>
      <c r="D275" s="97" t="s">
        <v>33</v>
      </c>
      <c r="E275" s="98">
        <f>433680/2</f>
        <v>216840</v>
      </c>
      <c r="F275" s="96">
        <v>1</v>
      </c>
      <c r="G275" s="61">
        <f t="shared" ref="G275" si="6">E275*F275/1000</f>
        <v>216.84</v>
      </c>
      <c r="H275" s="12"/>
    </row>
    <row r="276" spans="1:11" s="19" customFormat="1" ht="20.100000000000001" customHeight="1">
      <c r="A276" s="21"/>
      <c r="B276" s="20"/>
      <c r="C276" s="17"/>
      <c r="D276" s="20"/>
      <c r="E276" s="20"/>
      <c r="F276" s="21" t="s">
        <v>15</v>
      </c>
      <c r="G276" s="81">
        <f>SUM(G274:G275)</f>
        <v>433.68</v>
      </c>
    </row>
    <row r="277" spans="1:11" s="14" customFormat="1" ht="20.100000000000001" customHeight="1">
      <c r="A277" s="13"/>
      <c r="B277" s="13" t="s">
        <v>19</v>
      </c>
      <c r="C277" s="13"/>
      <c r="D277" s="13"/>
      <c r="E277" s="13"/>
      <c r="F277" s="13"/>
      <c r="G277" s="13"/>
    </row>
    <row r="278" spans="1:11" ht="20.100000000000001" customHeight="1">
      <c r="A278" s="15">
        <v>63100000</v>
      </c>
      <c r="B278" s="59" t="s">
        <v>237</v>
      </c>
      <c r="C278" s="15"/>
      <c r="D278" s="15"/>
      <c r="E278" s="15"/>
      <c r="F278" s="15"/>
      <c r="G278" s="122"/>
      <c r="H278" s="175"/>
      <c r="I278" s="160"/>
      <c r="J278" s="161"/>
      <c r="K278" s="161"/>
    </row>
    <row r="279" spans="1:11" ht="20.100000000000001" customHeight="1">
      <c r="A279" s="17">
        <v>63100000</v>
      </c>
      <c r="B279" s="71" t="s">
        <v>238</v>
      </c>
      <c r="C279" s="23" t="s">
        <v>47</v>
      </c>
      <c r="D279" s="17" t="s">
        <v>33</v>
      </c>
      <c r="E279" s="18">
        <v>1012400</v>
      </c>
      <c r="F279" s="23">
        <v>1</v>
      </c>
      <c r="G279" s="39">
        <f>E279*F279/1000</f>
        <v>1012.4</v>
      </c>
      <c r="H279" s="146"/>
      <c r="I279" s="160"/>
      <c r="J279" s="161"/>
      <c r="K279" s="161"/>
    </row>
    <row r="280" spans="1:11" s="31" customFormat="1" ht="20.100000000000001" customHeight="1">
      <c r="A280" s="29"/>
      <c r="B280" s="29"/>
      <c r="C280" s="17"/>
      <c r="D280" s="29"/>
      <c r="E280" s="29"/>
      <c r="F280" s="21" t="s">
        <v>15</v>
      </c>
      <c r="G280" s="43">
        <f>SUM(G279)</f>
        <v>1012.4</v>
      </c>
      <c r="H280" s="145"/>
      <c r="I280" s="176"/>
      <c r="J280" s="177"/>
      <c r="K280" s="177"/>
    </row>
    <row r="281" spans="1:11" ht="20.100000000000001" customHeight="1">
      <c r="A281" s="15" t="s">
        <v>41</v>
      </c>
      <c r="B281" s="59" t="s">
        <v>42</v>
      </c>
      <c r="C281" s="59"/>
      <c r="D281" s="59"/>
      <c r="E281" s="59"/>
      <c r="F281" s="59"/>
      <c r="G281" s="59"/>
      <c r="H281" s="139"/>
      <c r="I281" s="160"/>
      <c r="J281" s="161"/>
      <c r="K281" s="161"/>
    </row>
    <row r="282" spans="1:11" s="72" customFormat="1" ht="38.1" customHeight="1">
      <c r="A282" s="17">
        <v>64210000</v>
      </c>
      <c r="B282" s="71" t="s">
        <v>43</v>
      </c>
      <c r="C282" s="23" t="s">
        <v>14</v>
      </c>
      <c r="D282" s="17" t="s">
        <v>33</v>
      </c>
      <c r="E282" s="18">
        <v>12000</v>
      </c>
      <c r="F282" s="23">
        <v>1</v>
      </c>
      <c r="G282" s="48">
        <f t="shared" ref="G282:G285" si="7">E282*F282/1000</f>
        <v>12</v>
      </c>
    </row>
    <row r="283" spans="1:11" s="72" customFormat="1" ht="56.1" customHeight="1">
      <c r="A283" s="17">
        <v>64210000</v>
      </c>
      <c r="B283" s="71" t="s">
        <v>44</v>
      </c>
      <c r="C283" s="23" t="s">
        <v>14</v>
      </c>
      <c r="D283" s="17" t="s">
        <v>33</v>
      </c>
      <c r="E283" s="18">
        <f>30000-7500</f>
        <v>22500</v>
      </c>
      <c r="F283" s="23">
        <v>1</v>
      </c>
      <c r="G283" s="39">
        <f t="shared" si="7"/>
        <v>22.5</v>
      </c>
    </row>
    <row r="284" spans="1:11" s="72" customFormat="1" ht="20.100000000000001" customHeight="1">
      <c r="A284" s="77">
        <v>64211110</v>
      </c>
      <c r="B284" s="130" t="s">
        <v>243</v>
      </c>
      <c r="C284" s="131" t="s">
        <v>47</v>
      </c>
      <c r="D284" s="77" t="s">
        <v>33</v>
      </c>
      <c r="E284" s="18">
        <v>62460</v>
      </c>
      <c r="F284" s="77">
        <v>1</v>
      </c>
      <c r="G284" s="61">
        <f t="shared" si="7"/>
        <v>62.46</v>
      </c>
    </row>
    <row r="285" spans="1:11" s="72" customFormat="1" ht="20.100000000000001" customHeight="1">
      <c r="A285" s="77">
        <v>64211130</v>
      </c>
      <c r="B285" s="130" t="s">
        <v>244</v>
      </c>
      <c r="C285" s="131" t="s">
        <v>47</v>
      </c>
      <c r="D285" s="77" t="s">
        <v>33</v>
      </c>
      <c r="E285" s="18">
        <v>4840</v>
      </c>
      <c r="F285" s="77">
        <v>1</v>
      </c>
      <c r="G285" s="61">
        <f t="shared" si="7"/>
        <v>4.84</v>
      </c>
    </row>
    <row r="286" spans="1:11" s="31" customFormat="1" ht="20.100000000000001" customHeight="1">
      <c r="A286" s="29"/>
      <c r="B286" s="29"/>
      <c r="C286" s="17"/>
      <c r="D286" s="29"/>
      <c r="E286" s="29"/>
      <c r="F286" s="21" t="s">
        <v>15</v>
      </c>
      <c r="G286" s="73">
        <f>SUM(G282:G285)</f>
        <v>101.80000000000001</v>
      </c>
      <c r="H286" s="151"/>
      <c r="I286" s="176"/>
      <c r="J286" s="177"/>
      <c r="K286" s="177"/>
    </row>
    <row r="287" spans="1:11" s="31" customFormat="1" ht="38.1" customHeight="1">
      <c r="A287" s="15">
        <v>79200000</v>
      </c>
      <c r="B287" s="59" t="s">
        <v>270</v>
      </c>
      <c r="C287" s="59"/>
      <c r="D287" s="59"/>
      <c r="E287" s="59"/>
      <c r="F287" s="59"/>
      <c r="G287" s="59"/>
      <c r="H287" s="139"/>
      <c r="I287" s="176"/>
      <c r="J287" s="177"/>
      <c r="K287" s="177"/>
    </row>
    <row r="288" spans="1:11" ht="20.100000000000001" customHeight="1">
      <c r="A288" s="60" t="s">
        <v>291</v>
      </c>
      <c r="B288" s="71" t="s">
        <v>292</v>
      </c>
      <c r="C288" s="17" t="s">
        <v>47</v>
      </c>
      <c r="D288" s="17" t="s">
        <v>33</v>
      </c>
      <c r="E288" s="18">
        <v>500000</v>
      </c>
      <c r="F288" s="23">
        <v>1</v>
      </c>
      <c r="G288" s="48">
        <f>E288*F288/1000</f>
        <v>500</v>
      </c>
      <c r="H288" s="146"/>
      <c r="I288" s="160"/>
      <c r="J288" s="161"/>
      <c r="K288" s="161"/>
    </row>
    <row r="289" spans="1:11" s="19" customFormat="1" ht="20.100000000000001" customHeight="1">
      <c r="A289" s="21"/>
      <c r="B289" s="20"/>
      <c r="C289" s="17"/>
      <c r="D289" s="20"/>
      <c r="E289" s="20"/>
      <c r="F289" s="21" t="s">
        <v>15</v>
      </c>
      <c r="G289" s="126">
        <f>SUM(G288)</f>
        <v>500</v>
      </c>
      <c r="H289" s="179"/>
      <c r="I289" s="143"/>
      <c r="J289" s="144"/>
      <c r="K289" s="144"/>
    </row>
    <row r="290" spans="1:11" s="30" customFormat="1" ht="38.1" customHeight="1">
      <c r="A290" s="53">
        <v>85100000</v>
      </c>
      <c r="B290" s="54" t="s">
        <v>337</v>
      </c>
      <c r="C290" s="54"/>
      <c r="D290" s="54"/>
      <c r="E290" s="54"/>
      <c r="F290" s="54"/>
      <c r="G290" s="54"/>
      <c r="H290" s="187"/>
      <c r="I290" s="191"/>
      <c r="J290" s="192"/>
      <c r="K290" s="192"/>
    </row>
    <row r="291" spans="1:11" s="30" customFormat="1" ht="20.100000000000001" customHeight="1">
      <c r="A291" s="17">
        <v>85121120</v>
      </c>
      <c r="B291" s="16" t="s">
        <v>338</v>
      </c>
      <c r="C291" s="23" t="s">
        <v>47</v>
      </c>
      <c r="D291" s="18" t="s">
        <v>339</v>
      </c>
      <c r="E291" s="18">
        <v>100000</v>
      </c>
      <c r="F291" s="18">
        <v>30</v>
      </c>
      <c r="G291" s="48">
        <f>E291*F291/1000</f>
        <v>3000</v>
      </c>
      <c r="H291" s="146"/>
      <c r="I291" s="191"/>
      <c r="J291" s="192"/>
      <c r="K291" s="192"/>
    </row>
    <row r="292" spans="1:11" s="19" customFormat="1" ht="20.100000000000001" customHeight="1">
      <c r="A292" s="21"/>
      <c r="B292" s="20"/>
      <c r="C292" s="17"/>
      <c r="D292" s="20"/>
      <c r="E292" s="20"/>
      <c r="F292" s="21" t="s">
        <v>15</v>
      </c>
      <c r="G292" s="42">
        <f>SUM(G291:G291)</f>
        <v>3000</v>
      </c>
      <c r="H292" s="64"/>
      <c r="I292" s="143"/>
      <c r="J292" s="144"/>
      <c r="K292" s="144"/>
    </row>
    <row r="293" spans="1:11" s="30" customFormat="1" ht="20.100000000000001" customHeight="1">
      <c r="A293" s="53">
        <v>92100000</v>
      </c>
      <c r="B293" s="54" t="s">
        <v>28</v>
      </c>
      <c r="C293" s="54"/>
      <c r="D293" s="54"/>
      <c r="E293" s="54"/>
      <c r="F293" s="54"/>
      <c r="G293" s="54"/>
      <c r="H293" s="187"/>
      <c r="I293" s="191"/>
      <c r="J293" s="192"/>
      <c r="K293" s="192"/>
    </row>
    <row r="294" spans="1:11" s="30" customFormat="1" ht="38.1" customHeight="1">
      <c r="A294" s="17">
        <v>92111100</v>
      </c>
      <c r="B294" s="16" t="s">
        <v>341</v>
      </c>
      <c r="C294" s="23" t="s">
        <v>14</v>
      </c>
      <c r="D294" s="18" t="s">
        <v>16</v>
      </c>
      <c r="E294" s="18">
        <v>1333500</v>
      </c>
      <c r="F294" s="18">
        <v>1</v>
      </c>
      <c r="G294" s="48"/>
      <c r="H294" s="146"/>
      <c r="I294" s="191"/>
      <c r="J294" s="192"/>
      <c r="K294" s="192"/>
    </row>
    <row r="295" spans="1:11" s="30" customFormat="1" ht="38.1" customHeight="1">
      <c r="A295" s="17">
        <v>92111100</v>
      </c>
      <c r="B295" s="16" t="s">
        <v>294</v>
      </c>
      <c r="C295" s="23" t="s">
        <v>14</v>
      </c>
      <c r="D295" s="18" t="s">
        <v>16</v>
      </c>
      <c r="E295" s="18">
        <v>1874250</v>
      </c>
      <c r="F295" s="18">
        <v>1</v>
      </c>
      <c r="G295" s="48"/>
      <c r="H295" s="146"/>
      <c r="I295" s="191"/>
      <c r="J295" s="192"/>
      <c r="K295" s="192"/>
    </row>
    <row r="296" spans="1:11" s="19" customFormat="1" ht="20.100000000000001" customHeight="1">
      <c r="A296" s="21"/>
      <c r="B296" s="20"/>
      <c r="C296" s="17"/>
      <c r="D296" s="20"/>
      <c r="E296" s="20"/>
      <c r="F296" s="21" t="s">
        <v>15</v>
      </c>
      <c r="G296" s="42">
        <f>SUM(G294:G294)</f>
        <v>0</v>
      </c>
      <c r="H296" s="64"/>
      <c r="I296" s="143"/>
      <c r="J296" s="144"/>
      <c r="K296" s="144"/>
    </row>
    <row r="297" spans="1:11" s="31" customFormat="1" ht="17.399999999999999">
      <c r="A297" s="45"/>
      <c r="B297" s="45"/>
      <c r="C297" s="24"/>
      <c r="D297" s="45"/>
      <c r="E297" s="45"/>
      <c r="F297" s="46"/>
      <c r="G297" s="51"/>
    </row>
    <row r="298" spans="1:11" s="12" customFormat="1" ht="42" customHeight="1">
      <c r="A298" s="276" t="s">
        <v>24</v>
      </c>
      <c r="B298" s="276"/>
      <c r="C298" s="276"/>
      <c r="D298" s="276"/>
      <c r="E298" s="276"/>
      <c r="F298" s="276"/>
      <c r="G298" s="276"/>
    </row>
    <row r="299" spans="1:11" s="12" customFormat="1" ht="20.100000000000001" customHeight="1">
      <c r="A299" s="26"/>
      <c r="B299" s="26"/>
    </row>
    <row r="300" spans="1:11" s="12" customFormat="1" ht="18">
      <c r="A300" s="252" t="s">
        <v>5</v>
      </c>
      <c r="B300" s="253"/>
      <c r="C300" s="254" t="s">
        <v>6</v>
      </c>
      <c r="D300" s="256" t="s">
        <v>7</v>
      </c>
      <c r="E300" s="258" t="s">
        <v>8</v>
      </c>
      <c r="F300" s="277" t="s">
        <v>9</v>
      </c>
      <c r="G300" s="254" t="s">
        <v>10</v>
      </c>
    </row>
    <row r="301" spans="1:11" s="12" customFormat="1" ht="38.1" customHeight="1">
      <c r="A301" s="40" t="s">
        <v>11</v>
      </c>
      <c r="B301" s="40" t="s">
        <v>12</v>
      </c>
      <c r="C301" s="255"/>
      <c r="D301" s="257"/>
      <c r="E301" s="259"/>
      <c r="F301" s="278"/>
      <c r="G301" s="255"/>
    </row>
    <row r="302" spans="1:11" s="12" customFormat="1" ht="20.100000000000001" customHeight="1">
      <c r="A302" s="27">
        <v>1</v>
      </c>
      <c r="B302" s="28">
        <v>2</v>
      </c>
      <c r="C302" s="27">
        <v>3</v>
      </c>
      <c r="D302" s="28">
        <v>4</v>
      </c>
      <c r="E302" s="27">
        <v>5</v>
      </c>
      <c r="F302" s="28">
        <v>6</v>
      </c>
      <c r="G302" s="27">
        <v>7</v>
      </c>
    </row>
    <row r="303" spans="1:11" ht="20.100000000000001" customHeight="1">
      <c r="A303" s="15" t="s">
        <v>51</v>
      </c>
      <c r="B303" s="59" t="s">
        <v>52</v>
      </c>
      <c r="C303" s="59"/>
      <c r="D303" s="59"/>
      <c r="E303" s="59"/>
      <c r="F303" s="59"/>
      <c r="G303" s="59"/>
      <c r="H303" s="139"/>
      <c r="I303" s="160"/>
      <c r="J303" s="161"/>
    </row>
    <row r="304" spans="1:11" ht="20.100000000000001" customHeight="1">
      <c r="A304" s="60" t="s">
        <v>53</v>
      </c>
      <c r="B304" s="16" t="s">
        <v>54</v>
      </c>
      <c r="C304" s="17" t="s">
        <v>14</v>
      </c>
      <c r="D304" s="18" t="s">
        <v>55</v>
      </c>
      <c r="E304" s="18">
        <v>410</v>
      </c>
      <c r="F304" s="18">
        <v>8230</v>
      </c>
      <c r="G304" s="202">
        <f>E304*F304/1000</f>
        <v>3374.3</v>
      </c>
      <c r="H304" s="181"/>
      <c r="I304" s="194"/>
      <c r="J304" s="195"/>
    </row>
    <row r="305" spans="1:11" ht="20.100000000000001" customHeight="1">
      <c r="A305" s="80"/>
      <c r="B305" s="80"/>
      <c r="C305" s="17"/>
      <c r="D305" s="20"/>
      <c r="E305" s="20"/>
      <c r="F305" s="21" t="s">
        <v>15</v>
      </c>
      <c r="G305" s="193">
        <f>SUM(G304)</f>
        <v>3374.3</v>
      </c>
      <c r="H305" s="151"/>
      <c r="I305" s="196"/>
      <c r="J305" s="195"/>
    </row>
    <row r="306" spans="1:11" s="3" customFormat="1" ht="20.100000000000001" customHeight="1">
      <c r="A306" s="82" t="s">
        <v>56</v>
      </c>
      <c r="B306" s="59" t="s">
        <v>57</v>
      </c>
      <c r="C306" s="59"/>
      <c r="D306" s="59"/>
      <c r="E306" s="59"/>
      <c r="F306" s="59"/>
      <c r="G306" s="66"/>
      <c r="H306" s="139"/>
      <c r="I306" s="197"/>
      <c r="J306" s="198"/>
      <c r="K306" s="140"/>
    </row>
    <row r="307" spans="1:11" s="12" customFormat="1" ht="20.100000000000001" customHeight="1">
      <c r="A307" s="83" t="s">
        <v>59</v>
      </c>
      <c r="B307" s="84" t="s">
        <v>60</v>
      </c>
      <c r="C307" s="17" t="s">
        <v>47</v>
      </c>
      <c r="D307" s="85" t="s">
        <v>61</v>
      </c>
      <c r="E307" s="86">
        <v>3000</v>
      </c>
      <c r="F307" s="85">
        <f>5*8</f>
        <v>40</v>
      </c>
      <c r="G307" s="48">
        <f>E307*F307/1000</f>
        <v>120</v>
      </c>
      <c r="H307" s="146"/>
      <c r="I307" s="147"/>
      <c r="J307" s="148"/>
      <c r="K307" s="147"/>
    </row>
    <row r="308" spans="1:11" s="12" customFormat="1" ht="20.100000000000001" customHeight="1">
      <c r="A308" s="83" t="s">
        <v>64</v>
      </c>
      <c r="B308" s="84" t="s">
        <v>65</v>
      </c>
      <c r="C308" s="17" t="s">
        <v>47</v>
      </c>
      <c r="D308" s="85" t="s">
        <v>61</v>
      </c>
      <c r="E308" s="86">
        <v>3000</v>
      </c>
      <c r="F308" s="85">
        <v>3</v>
      </c>
      <c r="G308" s="48">
        <f>E308*F308/1000</f>
        <v>9</v>
      </c>
      <c r="H308" s="146"/>
      <c r="I308" s="147"/>
      <c r="J308" s="148"/>
      <c r="K308" s="147"/>
    </row>
    <row r="309" spans="1:11" s="19" customFormat="1" ht="20.100000000000001" customHeight="1">
      <c r="A309" s="87"/>
      <c r="B309" s="20"/>
      <c r="C309" s="17"/>
      <c r="D309" s="20"/>
      <c r="E309" s="20"/>
      <c r="F309" s="21" t="s">
        <v>15</v>
      </c>
      <c r="G309" s="42">
        <f>SUM(G307:G308)</f>
        <v>129</v>
      </c>
      <c r="H309" s="145"/>
      <c r="I309" s="143"/>
      <c r="J309" s="144"/>
      <c r="K309" s="143"/>
    </row>
    <row r="310" spans="1:11" s="12" customFormat="1" ht="37.950000000000003" customHeight="1">
      <c r="A310" s="15">
        <v>18900000</v>
      </c>
      <c r="B310" s="89" t="s">
        <v>71</v>
      </c>
      <c r="C310" s="59"/>
      <c r="D310" s="59"/>
      <c r="E310" s="59"/>
      <c r="F310" s="59"/>
      <c r="G310" s="59"/>
      <c r="H310" s="139"/>
      <c r="I310" s="147"/>
      <c r="J310" s="148"/>
      <c r="K310" s="147"/>
    </row>
    <row r="311" spans="1:11" s="12" customFormat="1" ht="19.95" customHeight="1">
      <c r="A311" s="60" t="s">
        <v>72</v>
      </c>
      <c r="B311" s="16" t="s">
        <v>73</v>
      </c>
      <c r="C311" s="17" t="s">
        <v>47</v>
      </c>
      <c r="D311" s="17" t="s">
        <v>16</v>
      </c>
      <c r="E311" s="18">
        <v>4000</v>
      </c>
      <c r="F311" s="23">
        <v>8</v>
      </c>
      <c r="G311" s="48">
        <f>E311*F311/1000</f>
        <v>32</v>
      </c>
      <c r="H311" s="146"/>
      <c r="I311" s="148"/>
      <c r="J311" s="148"/>
      <c r="K311" s="148"/>
    </row>
    <row r="312" spans="1:11" s="19" customFormat="1" ht="19.95" customHeight="1">
      <c r="A312" s="21"/>
      <c r="B312" s="20"/>
      <c r="C312" s="17"/>
      <c r="D312" s="20"/>
      <c r="E312" s="20"/>
      <c r="F312" s="21" t="s">
        <v>15</v>
      </c>
      <c r="G312" s="42">
        <f>SUM(G311)</f>
        <v>32</v>
      </c>
      <c r="H312" s="64"/>
      <c r="I312" s="143"/>
      <c r="J312" s="144"/>
      <c r="K312" s="143"/>
    </row>
    <row r="313" spans="1:11" ht="38.1" customHeight="1">
      <c r="A313" s="15" t="s">
        <v>74</v>
      </c>
      <c r="B313" s="59" t="s">
        <v>75</v>
      </c>
      <c r="C313" s="59"/>
      <c r="D313" s="59"/>
      <c r="E313" s="59"/>
      <c r="F313" s="59"/>
      <c r="G313" s="59"/>
      <c r="H313" s="139"/>
      <c r="I313" s="160"/>
      <c r="J313" s="161"/>
    </row>
    <row r="314" spans="1:11" ht="20.100000000000001" customHeight="1">
      <c r="A314" s="90">
        <v>19641000</v>
      </c>
      <c r="B314" s="16" t="s">
        <v>77</v>
      </c>
      <c r="C314" s="17" t="s">
        <v>47</v>
      </c>
      <c r="D314" s="17" t="s">
        <v>16</v>
      </c>
      <c r="E314" s="18">
        <v>400</v>
      </c>
      <c r="F314" s="17">
        <v>50</v>
      </c>
      <c r="G314" s="48">
        <f>E314*F314/1000</f>
        <v>20</v>
      </c>
      <c r="H314" s="181"/>
      <c r="I314" s="143"/>
      <c r="J314" s="161"/>
    </row>
    <row r="315" spans="1:11" ht="20.100000000000001" customHeight="1">
      <c r="A315" s="21"/>
      <c r="B315" s="20"/>
      <c r="C315" s="17"/>
      <c r="D315" s="20"/>
      <c r="E315" s="20"/>
      <c r="F315" s="21" t="s">
        <v>15</v>
      </c>
      <c r="G315" s="42">
        <f>SUM(G314:G314)</f>
        <v>20</v>
      </c>
      <c r="H315" s="64"/>
      <c r="I315" s="160"/>
      <c r="J315" s="161"/>
    </row>
    <row r="316" spans="1:11" s="19" customFormat="1" ht="56.1" customHeight="1">
      <c r="A316" s="15" t="s">
        <v>83</v>
      </c>
      <c r="B316" s="59" t="s">
        <v>84</v>
      </c>
      <c r="C316" s="59"/>
      <c r="D316" s="59"/>
      <c r="E316" s="59"/>
      <c r="F316" s="59"/>
      <c r="G316" s="59"/>
      <c r="H316" s="139"/>
      <c r="I316" s="143"/>
      <c r="J316" s="144"/>
      <c r="K316" s="143"/>
    </row>
    <row r="317" spans="1:11" s="19" customFormat="1" ht="20.100000000000001" customHeight="1">
      <c r="A317" s="60" t="s">
        <v>86</v>
      </c>
      <c r="B317" s="16" t="s">
        <v>328</v>
      </c>
      <c r="C317" s="17" t="s">
        <v>47</v>
      </c>
      <c r="D317" s="17" t="s">
        <v>16</v>
      </c>
      <c r="E317" s="18">
        <v>1100</v>
      </c>
      <c r="F317" s="17">
        <v>12</v>
      </c>
      <c r="G317" s="39">
        <f>E317*F317/1000</f>
        <v>13.2</v>
      </c>
      <c r="H317" s="146"/>
      <c r="I317" s="149"/>
      <c r="J317" s="144"/>
      <c r="K317" s="143"/>
    </row>
    <row r="318" spans="1:11" s="19" customFormat="1" ht="20.100000000000001" customHeight="1">
      <c r="A318" s="60" t="s">
        <v>86</v>
      </c>
      <c r="B318" s="16" t="s">
        <v>329</v>
      </c>
      <c r="C318" s="17" t="s">
        <v>47</v>
      </c>
      <c r="D318" s="17" t="s">
        <v>16</v>
      </c>
      <c r="E318" s="18">
        <v>1100</v>
      </c>
      <c r="F318" s="17">
        <v>12</v>
      </c>
      <c r="G318" s="39">
        <f>E318*F318/1000</f>
        <v>13.2</v>
      </c>
      <c r="H318" s="146"/>
      <c r="I318" s="149"/>
      <c r="J318" s="144"/>
      <c r="K318" s="143"/>
    </row>
    <row r="319" spans="1:11" s="19" customFormat="1" ht="20.100000000000001" customHeight="1">
      <c r="A319" s="60" t="s">
        <v>86</v>
      </c>
      <c r="B319" s="16" t="s">
        <v>330</v>
      </c>
      <c r="C319" s="17" t="s">
        <v>47</v>
      </c>
      <c r="D319" s="17" t="s">
        <v>16</v>
      </c>
      <c r="E319" s="18">
        <v>1300</v>
      </c>
      <c r="F319" s="17">
        <v>1</v>
      </c>
      <c r="G319" s="39">
        <f>E319*F319/1000</f>
        <v>1.3</v>
      </c>
      <c r="H319" s="146"/>
      <c r="I319" s="149"/>
      <c r="J319" s="144"/>
      <c r="K319" s="143"/>
    </row>
    <row r="320" spans="1:11" s="19" customFormat="1" ht="20.100000000000001" customHeight="1">
      <c r="A320" s="21"/>
      <c r="B320" s="20"/>
      <c r="C320" s="17"/>
      <c r="D320" s="20"/>
      <c r="E320" s="20"/>
      <c r="F320" s="21" t="s">
        <v>15</v>
      </c>
      <c r="G320" s="43">
        <f>SUM(G317:G319)</f>
        <v>27.7</v>
      </c>
      <c r="H320" s="51"/>
      <c r="I320" s="143"/>
      <c r="J320" s="144"/>
      <c r="K320" s="143"/>
    </row>
    <row r="321" spans="1:10" ht="56.1" customHeight="1">
      <c r="A321" s="15" t="s">
        <v>94</v>
      </c>
      <c r="B321" s="59" t="s">
        <v>95</v>
      </c>
      <c r="C321" s="59"/>
      <c r="D321" s="59"/>
      <c r="E321" s="59"/>
      <c r="F321" s="59"/>
      <c r="G321" s="59"/>
      <c r="H321" s="139"/>
      <c r="I321" s="160"/>
      <c r="J321" s="161"/>
    </row>
    <row r="322" spans="1:10" ht="20.100000000000001" customHeight="1">
      <c r="A322" s="60" t="s">
        <v>108</v>
      </c>
      <c r="B322" s="16" t="s">
        <v>109</v>
      </c>
      <c r="C322" s="17" t="s">
        <v>47</v>
      </c>
      <c r="D322" s="17" t="s">
        <v>16</v>
      </c>
      <c r="E322" s="18">
        <v>100</v>
      </c>
      <c r="F322" s="17">
        <v>100</v>
      </c>
      <c r="G322" s="48">
        <f t="shared" ref="G322:G334" si="8">E322*F322/1000</f>
        <v>10</v>
      </c>
      <c r="H322" s="181"/>
      <c r="I322" s="143"/>
      <c r="J322" s="161"/>
    </row>
    <row r="323" spans="1:10" ht="20.100000000000001" customHeight="1">
      <c r="A323" s="23" t="s">
        <v>112</v>
      </c>
      <c r="B323" s="16" t="s">
        <v>113</v>
      </c>
      <c r="C323" s="17" t="s">
        <v>47</v>
      </c>
      <c r="D323" s="94" t="s">
        <v>16</v>
      </c>
      <c r="E323" s="18">
        <v>180</v>
      </c>
      <c r="F323" s="17">
        <v>10</v>
      </c>
      <c r="G323" s="39">
        <f t="shared" si="8"/>
        <v>1.8</v>
      </c>
      <c r="H323" s="181"/>
      <c r="I323" s="143"/>
      <c r="J323" s="161"/>
    </row>
    <row r="324" spans="1:10" ht="20.100000000000001" customHeight="1">
      <c r="A324" s="23">
        <v>30197230</v>
      </c>
      <c r="B324" s="16" t="s">
        <v>121</v>
      </c>
      <c r="C324" s="17" t="s">
        <v>47</v>
      </c>
      <c r="D324" s="17" t="s">
        <v>16</v>
      </c>
      <c r="E324" s="18">
        <v>700</v>
      </c>
      <c r="F324" s="17">
        <v>50</v>
      </c>
      <c r="G324" s="48">
        <f t="shared" si="8"/>
        <v>35</v>
      </c>
      <c r="H324" s="181"/>
      <c r="I324" s="143"/>
      <c r="J324" s="161"/>
    </row>
    <row r="325" spans="1:10" ht="20.100000000000001" customHeight="1">
      <c r="A325" s="23">
        <v>30197230</v>
      </c>
      <c r="B325" s="16" t="s">
        <v>331</v>
      </c>
      <c r="C325" s="17" t="s">
        <v>47</v>
      </c>
      <c r="D325" s="17" t="s">
        <v>16</v>
      </c>
      <c r="E325" s="18">
        <v>400</v>
      </c>
      <c r="F325" s="17">
        <v>100</v>
      </c>
      <c r="G325" s="48">
        <f t="shared" si="8"/>
        <v>40</v>
      </c>
      <c r="H325" s="181"/>
      <c r="I325" s="143"/>
      <c r="J325" s="161"/>
    </row>
    <row r="326" spans="1:10" ht="20.100000000000001" customHeight="1">
      <c r="A326" s="17">
        <v>30197231</v>
      </c>
      <c r="B326" s="16" t="s">
        <v>123</v>
      </c>
      <c r="C326" s="17" t="s">
        <v>47</v>
      </c>
      <c r="D326" s="17" t="s">
        <v>16</v>
      </c>
      <c r="E326" s="18">
        <v>9</v>
      </c>
      <c r="F326" s="17">
        <v>5000</v>
      </c>
      <c r="G326" s="48">
        <f t="shared" si="8"/>
        <v>45</v>
      </c>
      <c r="H326" s="181"/>
      <c r="I326" s="143"/>
      <c r="J326" s="161"/>
    </row>
    <row r="327" spans="1:10" ht="20.100000000000001" customHeight="1">
      <c r="A327" s="17">
        <v>30197232</v>
      </c>
      <c r="B327" s="16" t="s">
        <v>332</v>
      </c>
      <c r="C327" s="17" t="s">
        <v>47</v>
      </c>
      <c r="D327" s="17" t="s">
        <v>16</v>
      </c>
      <c r="E327" s="18">
        <v>350</v>
      </c>
      <c r="F327" s="17">
        <v>100</v>
      </c>
      <c r="G327" s="48">
        <f>E327*F327/1000</f>
        <v>35</v>
      </c>
      <c r="H327" s="181"/>
      <c r="I327" s="143"/>
      <c r="J327" s="161"/>
    </row>
    <row r="328" spans="1:10" ht="20.100000000000001" customHeight="1">
      <c r="A328" s="17">
        <v>30197232</v>
      </c>
      <c r="B328" s="16" t="s">
        <v>124</v>
      </c>
      <c r="C328" s="17" t="s">
        <v>47</v>
      </c>
      <c r="D328" s="17" t="s">
        <v>16</v>
      </c>
      <c r="E328" s="18">
        <v>80</v>
      </c>
      <c r="F328" s="17">
        <v>50</v>
      </c>
      <c r="G328" s="48">
        <f t="shared" si="8"/>
        <v>4</v>
      </c>
      <c r="H328" s="181"/>
      <c r="I328" s="143"/>
      <c r="J328" s="161"/>
    </row>
    <row r="329" spans="1:10" ht="20.100000000000001" customHeight="1">
      <c r="A329" s="17">
        <v>30197233</v>
      </c>
      <c r="B329" s="16" t="s">
        <v>125</v>
      </c>
      <c r="C329" s="17" t="s">
        <v>47</v>
      </c>
      <c r="D329" s="17" t="s">
        <v>16</v>
      </c>
      <c r="E329" s="18">
        <v>80</v>
      </c>
      <c r="F329" s="17">
        <v>50</v>
      </c>
      <c r="G329" s="48">
        <f t="shared" si="8"/>
        <v>4</v>
      </c>
      <c r="H329" s="181"/>
      <c r="I329" s="143"/>
      <c r="J329" s="161"/>
    </row>
    <row r="330" spans="1:10" ht="20.100000000000001" customHeight="1">
      <c r="A330" s="17">
        <v>30197321</v>
      </c>
      <c r="B330" s="16" t="s">
        <v>126</v>
      </c>
      <c r="C330" s="17" t="s">
        <v>47</v>
      </c>
      <c r="D330" s="17" t="s">
        <v>16</v>
      </c>
      <c r="E330" s="18">
        <v>700</v>
      </c>
      <c r="F330" s="17">
        <v>20</v>
      </c>
      <c r="G330" s="48">
        <f t="shared" si="8"/>
        <v>14</v>
      </c>
      <c r="H330" s="181"/>
      <c r="I330" s="143"/>
      <c r="J330" s="161"/>
    </row>
    <row r="331" spans="1:10" ht="20.100000000000001" customHeight="1">
      <c r="A331" s="90">
        <v>30197622</v>
      </c>
      <c r="B331" s="16" t="s">
        <v>127</v>
      </c>
      <c r="C331" s="17" t="s">
        <v>47</v>
      </c>
      <c r="D331" s="17" t="s">
        <v>58</v>
      </c>
      <c r="E331" s="18">
        <v>700</v>
      </c>
      <c r="F331" s="17">
        <v>100</v>
      </c>
      <c r="G331" s="48">
        <f t="shared" si="8"/>
        <v>70</v>
      </c>
      <c r="H331" s="181"/>
      <c r="I331" s="143"/>
      <c r="J331" s="161"/>
    </row>
    <row r="332" spans="1:10" ht="20.100000000000001" customHeight="1">
      <c r="A332" s="23">
        <v>30197635</v>
      </c>
      <c r="B332" s="16" t="s">
        <v>128</v>
      </c>
      <c r="C332" s="17" t="s">
        <v>47</v>
      </c>
      <c r="D332" s="17" t="s">
        <v>16</v>
      </c>
      <c r="E332" s="18">
        <v>40</v>
      </c>
      <c r="F332" s="17">
        <v>500</v>
      </c>
      <c r="G332" s="48">
        <f t="shared" si="8"/>
        <v>20</v>
      </c>
      <c r="H332" s="181"/>
      <c r="I332" s="143"/>
      <c r="J332" s="161"/>
    </row>
    <row r="333" spans="1:10" ht="20.100000000000001" customHeight="1">
      <c r="A333" s="23">
        <v>30197640</v>
      </c>
      <c r="B333" s="16" t="s">
        <v>295</v>
      </c>
      <c r="C333" s="17" t="s">
        <v>47</v>
      </c>
      <c r="D333" s="17" t="s">
        <v>132</v>
      </c>
      <c r="E333" s="18">
        <v>1000</v>
      </c>
      <c r="F333" s="17">
        <v>14</v>
      </c>
      <c r="G333" s="48">
        <f t="shared" si="8"/>
        <v>14</v>
      </c>
      <c r="H333" s="181"/>
      <c r="I333" s="143"/>
      <c r="J333" s="161"/>
    </row>
    <row r="334" spans="1:10" ht="20.100000000000001" customHeight="1">
      <c r="A334" s="23">
        <v>30199430</v>
      </c>
      <c r="B334" s="16" t="s">
        <v>134</v>
      </c>
      <c r="C334" s="17" t="s">
        <v>47</v>
      </c>
      <c r="D334" s="17" t="s">
        <v>16</v>
      </c>
      <c r="E334" s="18">
        <v>150</v>
      </c>
      <c r="F334" s="17">
        <v>50</v>
      </c>
      <c r="G334" s="39">
        <f t="shared" si="8"/>
        <v>7.5</v>
      </c>
      <c r="H334" s="181"/>
      <c r="I334" s="143"/>
      <c r="J334" s="161"/>
    </row>
    <row r="335" spans="1:10" ht="20.100000000000001" customHeight="1">
      <c r="A335" s="21"/>
      <c r="B335" s="20"/>
      <c r="C335" s="17"/>
      <c r="D335" s="20"/>
      <c r="E335" s="20"/>
      <c r="F335" s="21" t="s">
        <v>15</v>
      </c>
      <c r="G335" s="73">
        <f>SUM(G322:G334)</f>
        <v>300.3</v>
      </c>
      <c r="H335" s="151"/>
      <c r="I335" s="160"/>
      <c r="J335" s="161"/>
    </row>
    <row r="336" spans="1:10" ht="20.100000000000001" customHeight="1">
      <c r="A336" s="15">
        <v>30200000</v>
      </c>
      <c r="B336" s="59" t="s">
        <v>135</v>
      </c>
      <c r="C336" s="59"/>
      <c r="D336" s="59"/>
      <c r="E336" s="59"/>
      <c r="F336" s="59"/>
      <c r="G336" s="59"/>
      <c r="H336" s="139"/>
      <c r="I336" s="160"/>
      <c r="J336" s="161"/>
    </row>
    <row r="337" spans="1:11" ht="20.100000000000001" customHeight="1">
      <c r="A337" s="17">
        <v>30211220</v>
      </c>
      <c r="B337" s="133" t="s">
        <v>333</v>
      </c>
      <c r="C337" s="17" t="s">
        <v>14</v>
      </c>
      <c r="D337" s="17" t="s">
        <v>16</v>
      </c>
      <c r="E337" s="18">
        <f>271800</f>
        <v>271800</v>
      </c>
      <c r="F337" s="17">
        <v>4</v>
      </c>
      <c r="G337" s="65">
        <f>E337*F337/1000</f>
        <v>1087.2</v>
      </c>
      <c r="H337" s="182"/>
      <c r="I337" s="143"/>
      <c r="J337" s="161"/>
      <c r="K337" s="161"/>
    </row>
    <row r="338" spans="1:11" ht="20.100000000000001" customHeight="1">
      <c r="A338" s="17">
        <v>30211220</v>
      </c>
      <c r="B338" s="133" t="s">
        <v>334</v>
      </c>
      <c r="C338" s="17" t="s">
        <v>14</v>
      </c>
      <c r="D338" s="17" t="s">
        <v>16</v>
      </c>
      <c r="E338" s="18">
        <f>333000</f>
        <v>333000</v>
      </c>
      <c r="F338" s="17">
        <v>4</v>
      </c>
      <c r="G338" s="18">
        <f>E338*F338/1000</f>
        <v>1332</v>
      </c>
      <c r="H338" s="182"/>
      <c r="I338" s="143"/>
      <c r="J338" s="161"/>
      <c r="K338" s="161"/>
    </row>
    <row r="339" spans="1:11" ht="20.100000000000001" customHeight="1">
      <c r="A339" s="17">
        <v>30232130</v>
      </c>
      <c r="B339" s="133" t="s">
        <v>296</v>
      </c>
      <c r="C339" s="17" t="s">
        <v>14</v>
      </c>
      <c r="D339" s="17" t="s">
        <v>16</v>
      </c>
      <c r="E339" s="18">
        <v>116000</v>
      </c>
      <c r="F339" s="17">
        <v>2</v>
      </c>
      <c r="G339" s="18">
        <f>E339*F339/1000</f>
        <v>232</v>
      </c>
      <c r="H339" s="182"/>
      <c r="I339" s="143"/>
      <c r="J339" s="161"/>
    </row>
    <row r="340" spans="1:11" ht="20.100000000000001" customHeight="1">
      <c r="A340" s="17">
        <v>30237112</v>
      </c>
      <c r="B340" s="133" t="s">
        <v>297</v>
      </c>
      <c r="C340" s="17" t="s">
        <v>14</v>
      </c>
      <c r="D340" s="17" t="s">
        <v>16</v>
      </c>
      <c r="E340" s="18">
        <v>32000</v>
      </c>
      <c r="F340" s="17">
        <v>4</v>
      </c>
      <c r="G340" s="17">
        <f>E340*F340/1000</f>
        <v>128</v>
      </c>
      <c r="H340" s="182"/>
      <c r="I340" s="143"/>
      <c r="J340" s="161"/>
    </row>
    <row r="341" spans="1:11" ht="20.100000000000001" customHeight="1">
      <c r="A341" s="17" t="s">
        <v>298</v>
      </c>
      <c r="B341" s="133" t="s">
        <v>299</v>
      </c>
      <c r="C341" s="17" t="s">
        <v>14</v>
      </c>
      <c r="D341" s="17" t="s">
        <v>16</v>
      </c>
      <c r="E341" s="18">
        <v>62000</v>
      </c>
      <c r="F341" s="17">
        <v>4</v>
      </c>
      <c r="G341" s="17">
        <f>E341*F341/1000</f>
        <v>248</v>
      </c>
      <c r="H341" s="182"/>
      <c r="I341" s="143"/>
      <c r="J341" s="161"/>
    </row>
    <row r="342" spans="1:11" ht="20.100000000000001" customHeight="1">
      <c r="A342" s="21"/>
      <c r="B342" s="20"/>
      <c r="C342" s="17"/>
      <c r="D342" s="20"/>
      <c r="E342" s="20"/>
      <c r="F342" s="21" t="s">
        <v>15</v>
      </c>
      <c r="G342" s="199">
        <f>SUM(G337:G341)</f>
        <v>3027.2</v>
      </c>
      <c r="H342" s="183"/>
      <c r="I342" s="160"/>
      <c r="J342" s="161"/>
    </row>
    <row r="343" spans="1:11" ht="38.1" customHeight="1">
      <c r="A343" s="15" t="s">
        <v>141</v>
      </c>
      <c r="B343" s="59" t="s">
        <v>142</v>
      </c>
      <c r="C343" s="59"/>
      <c r="D343" s="59"/>
      <c r="E343" s="59"/>
      <c r="F343" s="59"/>
      <c r="G343" s="59"/>
      <c r="H343" s="139"/>
      <c r="I343" s="160"/>
      <c r="J343" s="161"/>
    </row>
    <row r="344" spans="1:11" ht="20.100000000000001" customHeight="1">
      <c r="A344" s="23">
        <v>31410000</v>
      </c>
      <c r="B344" s="16" t="s">
        <v>300</v>
      </c>
      <c r="C344" s="17" t="s">
        <v>47</v>
      </c>
      <c r="D344" s="17" t="s">
        <v>16</v>
      </c>
      <c r="E344" s="18">
        <v>400</v>
      </c>
      <c r="F344" s="17">
        <v>50</v>
      </c>
      <c r="G344" s="48">
        <f>E344*F344/1000</f>
        <v>20</v>
      </c>
      <c r="H344" s="181"/>
      <c r="I344" s="143"/>
      <c r="J344" s="161"/>
    </row>
    <row r="345" spans="1:11" ht="20.100000000000001" customHeight="1">
      <c r="A345" s="23">
        <v>31440000</v>
      </c>
      <c r="B345" s="16" t="s">
        <v>301</v>
      </c>
      <c r="C345" s="17" t="s">
        <v>47</v>
      </c>
      <c r="D345" s="17" t="s">
        <v>16</v>
      </c>
      <c r="E345" s="18">
        <v>1800</v>
      </c>
      <c r="F345" s="17">
        <v>30</v>
      </c>
      <c r="G345" s="48">
        <f>E345*F345/1000</f>
        <v>54</v>
      </c>
      <c r="H345" s="181"/>
      <c r="I345" s="143"/>
      <c r="J345" s="161"/>
    </row>
    <row r="346" spans="1:11" ht="20.100000000000001" customHeight="1">
      <c r="A346" s="21"/>
      <c r="B346" s="20"/>
      <c r="C346" s="17"/>
      <c r="D346" s="20"/>
      <c r="E346" s="20"/>
      <c r="F346" s="21" t="s">
        <v>15</v>
      </c>
      <c r="G346" s="42">
        <f>SUM(G344:G345)</f>
        <v>74</v>
      </c>
      <c r="H346" s="51"/>
      <c r="I346" s="160"/>
      <c r="J346" s="161"/>
    </row>
    <row r="347" spans="1:11" ht="56.1" customHeight="1">
      <c r="A347" s="15">
        <v>32200000</v>
      </c>
      <c r="B347" s="59" t="s">
        <v>157</v>
      </c>
      <c r="C347" s="107"/>
      <c r="D347" s="107"/>
      <c r="E347" s="107"/>
      <c r="F347" s="107"/>
      <c r="G347" s="107"/>
      <c r="H347" s="184"/>
      <c r="I347" s="160"/>
      <c r="J347" s="161"/>
    </row>
    <row r="348" spans="1:11" ht="20.100000000000001" customHeight="1">
      <c r="A348" s="85">
        <v>32250000</v>
      </c>
      <c r="B348" s="84" t="s">
        <v>302</v>
      </c>
      <c r="C348" s="23" t="s">
        <v>47</v>
      </c>
      <c r="D348" s="129" t="s">
        <v>16</v>
      </c>
      <c r="E348" s="52">
        <v>190000</v>
      </c>
      <c r="F348" s="18">
        <v>2</v>
      </c>
      <c r="G348" s="99">
        <f>F348*E348/1000</f>
        <v>380</v>
      </c>
      <c r="H348" s="185"/>
      <c r="I348" s="143"/>
      <c r="J348" s="161"/>
      <c r="K348" s="161"/>
    </row>
    <row r="349" spans="1:11" ht="20.100000000000001" customHeight="1">
      <c r="A349" s="67"/>
      <c r="B349" s="68"/>
      <c r="C349" s="69"/>
      <c r="D349" s="68"/>
      <c r="E349" s="68"/>
      <c r="F349" s="67" t="s">
        <v>15</v>
      </c>
      <c r="G349" s="132">
        <f>SUM(G348:G348)</f>
        <v>380</v>
      </c>
      <c r="H349" s="137"/>
      <c r="I349" s="160"/>
      <c r="J349" s="161"/>
    </row>
    <row r="350" spans="1:11" ht="20.100000000000001" customHeight="1">
      <c r="A350" s="15" t="s">
        <v>17</v>
      </c>
      <c r="B350" s="54" t="s">
        <v>18</v>
      </c>
      <c r="C350" s="186"/>
      <c r="D350" s="186"/>
      <c r="E350" s="186"/>
      <c r="F350" s="186"/>
      <c r="G350" s="186"/>
      <c r="H350" s="187"/>
      <c r="I350" s="160"/>
      <c r="J350" s="161"/>
    </row>
    <row r="351" spans="1:11" ht="38.1" customHeight="1">
      <c r="A351" s="116" t="s">
        <v>303</v>
      </c>
      <c r="B351" s="134" t="s">
        <v>304</v>
      </c>
      <c r="C351" s="18" t="s">
        <v>14</v>
      </c>
      <c r="D351" s="52" t="s">
        <v>16</v>
      </c>
      <c r="E351" s="22">
        <v>5000</v>
      </c>
      <c r="F351" s="22">
        <v>10</v>
      </c>
      <c r="G351" s="48">
        <f t="shared" ref="G351:G358" si="9">E351*F351/1000</f>
        <v>50</v>
      </c>
      <c r="H351" s="181"/>
      <c r="I351" s="143"/>
      <c r="J351" s="161"/>
      <c r="K351" s="161"/>
    </row>
    <row r="352" spans="1:11" ht="20.100000000000001" customHeight="1">
      <c r="A352" s="25">
        <v>33141123</v>
      </c>
      <c r="B352" s="16" t="s">
        <v>335</v>
      </c>
      <c r="C352" s="18" t="s">
        <v>14</v>
      </c>
      <c r="D352" s="52" t="s">
        <v>16</v>
      </c>
      <c r="E352" s="52">
        <v>1500</v>
      </c>
      <c r="F352" s="22">
        <v>500</v>
      </c>
      <c r="G352" s="48">
        <f t="shared" si="9"/>
        <v>750</v>
      </c>
      <c r="H352" s="181"/>
      <c r="I352" s="143"/>
      <c r="J352" s="161"/>
    </row>
    <row r="353" spans="1:10" ht="38.1" customHeight="1">
      <c r="A353" s="25">
        <v>33141129</v>
      </c>
      <c r="B353" s="16" t="s">
        <v>305</v>
      </c>
      <c r="C353" s="18" t="s">
        <v>14</v>
      </c>
      <c r="D353" s="22" t="s">
        <v>16</v>
      </c>
      <c r="E353" s="52">
        <v>15</v>
      </c>
      <c r="F353" s="22">
        <v>500</v>
      </c>
      <c r="G353" s="39">
        <f t="shared" si="9"/>
        <v>7.5</v>
      </c>
      <c r="H353" s="181"/>
      <c r="I353" s="143"/>
      <c r="J353" s="161"/>
    </row>
    <row r="354" spans="1:10" ht="20.100000000000001" customHeight="1">
      <c r="A354" s="115" t="s">
        <v>306</v>
      </c>
      <c r="B354" s="134" t="s">
        <v>307</v>
      </c>
      <c r="C354" s="18" t="s">
        <v>14</v>
      </c>
      <c r="D354" s="52" t="s">
        <v>16</v>
      </c>
      <c r="E354" s="22">
        <v>8</v>
      </c>
      <c r="F354" s="22">
        <v>6000</v>
      </c>
      <c r="G354" s="48">
        <f t="shared" si="9"/>
        <v>48</v>
      </c>
      <c r="H354" s="181"/>
      <c r="I354" s="143"/>
      <c r="J354" s="161"/>
    </row>
    <row r="355" spans="1:10" ht="20.100000000000001" customHeight="1">
      <c r="A355" s="115" t="s">
        <v>308</v>
      </c>
      <c r="B355" s="134" t="s">
        <v>309</v>
      </c>
      <c r="C355" s="18" t="s">
        <v>14</v>
      </c>
      <c r="D355" s="52" t="s">
        <v>16</v>
      </c>
      <c r="E355" s="22">
        <v>15</v>
      </c>
      <c r="F355" s="22">
        <v>20000</v>
      </c>
      <c r="G355" s="48">
        <f t="shared" si="9"/>
        <v>300</v>
      </c>
      <c r="H355" s="181"/>
      <c r="I355" s="143"/>
      <c r="J355" s="161"/>
    </row>
    <row r="356" spans="1:10" ht="38.1" customHeight="1">
      <c r="A356" s="115" t="s">
        <v>308</v>
      </c>
      <c r="B356" s="134" t="s">
        <v>310</v>
      </c>
      <c r="C356" s="18" t="s">
        <v>14</v>
      </c>
      <c r="D356" s="52" t="s">
        <v>16</v>
      </c>
      <c r="E356" s="22">
        <v>20</v>
      </c>
      <c r="F356" s="22">
        <v>20000</v>
      </c>
      <c r="G356" s="48">
        <f t="shared" si="9"/>
        <v>400</v>
      </c>
      <c r="H356" s="181"/>
      <c r="I356" s="143"/>
      <c r="J356" s="161"/>
    </row>
    <row r="357" spans="1:10" ht="20.100000000000001" customHeight="1">
      <c r="A357" s="25">
        <v>33191650</v>
      </c>
      <c r="B357" s="134" t="s">
        <v>311</v>
      </c>
      <c r="C357" s="18" t="s">
        <v>14</v>
      </c>
      <c r="D357" s="52" t="s">
        <v>16</v>
      </c>
      <c r="E357" s="22">
        <v>25</v>
      </c>
      <c r="F357" s="22">
        <v>300</v>
      </c>
      <c r="G357" s="39">
        <f t="shared" si="9"/>
        <v>7.5</v>
      </c>
      <c r="H357" s="181"/>
      <c r="I357" s="143"/>
      <c r="J357" s="161"/>
    </row>
    <row r="358" spans="1:10" ht="20.100000000000001" customHeight="1">
      <c r="A358" s="25">
        <v>33191650</v>
      </c>
      <c r="B358" s="134" t="s">
        <v>312</v>
      </c>
      <c r="C358" s="18" t="s">
        <v>14</v>
      </c>
      <c r="D358" s="52" t="s">
        <v>16</v>
      </c>
      <c r="E358" s="22">
        <v>540</v>
      </c>
      <c r="F358" s="22">
        <v>500</v>
      </c>
      <c r="G358" s="48">
        <f t="shared" si="9"/>
        <v>270</v>
      </c>
      <c r="H358" s="181"/>
      <c r="I358" s="143"/>
      <c r="J358" s="161"/>
    </row>
    <row r="359" spans="1:10" ht="20.100000000000001" customHeight="1">
      <c r="A359" s="29"/>
      <c r="B359" s="29"/>
      <c r="C359" s="17"/>
      <c r="D359" s="29"/>
      <c r="E359" s="29"/>
      <c r="F359" s="21" t="s">
        <v>15</v>
      </c>
      <c r="G359" s="92">
        <f>SUM(G351:G358)</f>
        <v>1833</v>
      </c>
      <c r="H359" s="64"/>
      <c r="I359" s="160"/>
      <c r="J359" s="161"/>
    </row>
    <row r="360" spans="1:10" ht="20.100000000000001" customHeight="1">
      <c r="A360" s="15">
        <v>33200000</v>
      </c>
      <c r="B360" s="59" t="s">
        <v>162</v>
      </c>
      <c r="C360" s="107"/>
      <c r="D360" s="107"/>
      <c r="E360" s="107"/>
      <c r="F360" s="107"/>
      <c r="G360" s="107"/>
      <c r="H360" s="184"/>
      <c r="I360" s="160"/>
      <c r="J360" s="161"/>
    </row>
    <row r="361" spans="1:10" ht="38.1" customHeight="1">
      <c r="A361" s="69">
        <v>33210000</v>
      </c>
      <c r="B361" s="101" t="s">
        <v>165</v>
      </c>
      <c r="C361" s="200" t="s">
        <v>14</v>
      </c>
      <c r="D361" s="201" t="s">
        <v>163</v>
      </c>
      <c r="E361" s="105">
        <v>640</v>
      </c>
      <c r="F361" s="105">
        <f>5000+1800</f>
        <v>6800</v>
      </c>
      <c r="G361" s="48">
        <f t="shared" ref="G361:G368" si="10">E361*F361/1000</f>
        <v>4352</v>
      </c>
      <c r="H361" s="181"/>
      <c r="I361" s="143"/>
      <c r="J361" s="161"/>
    </row>
    <row r="362" spans="1:10" ht="56.1" customHeight="1">
      <c r="A362" s="69">
        <v>33210000</v>
      </c>
      <c r="B362" s="101" t="s">
        <v>166</v>
      </c>
      <c r="C362" s="69" t="s">
        <v>14</v>
      </c>
      <c r="D362" s="102" t="s">
        <v>163</v>
      </c>
      <c r="E362" s="105">
        <v>640</v>
      </c>
      <c r="F362" s="105">
        <v>5000</v>
      </c>
      <c r="G362" s="48">
        <f t="shared" si="10"/>
        <v>3200</v>
      </c>
      <c r="H362" s="181"/>
      <c r="I362" s="143"/>
      <c r="J362" s="161"/>
    </row>
    <row r="363" spans="1:10" ht="38.1" customHeight="1">
      <c r="A363" s="69">
        <v>33210000</v>
      </c>
      <c r="B363" s="101" t="s">
        <v>167</v>
      </c>
      <c r="C363" s="69" t="s">
        <v>14</v>
      </c>
      <c r="D363" s="102" t="s">
        <v>163</v>
      </c>
      <c r="E363" s="105">
        <v>330</v>
      </c>
      <c r="F363" s="105">
        <v>5000</v>
      </c>
      <c r="G363" s="48">
        <f t="shared" si="10"/>
        <v>1650</v>
      </c>
      <c r="H363" s="181"/>
      <c r="I363" s="143"/>
      <c r="J363" s="161"/>
    </row>
    <row r="364" spans="1:10" ht="38.1" customHeight="1">
      <c r="A364" s="69">
        <v>33210000</v>
      </c>
      <c r="B364" s="84" t="s">
        <v>313</v>
      </c>
      <c r="C364" s="18" t="s">
        <v>14</v>
      </c>
      <c r="D364" s="102" t="s">
        <v>163</v>
      </c>
      <c r="E364" s="22">
        <v>150</v>
      </c>
      <c r="F364" s="105">
        <v>5000</v>
      </c>
      <c r="G364" s="48">
        <f t="shared" si="10"/>
        <v>750</v>
      </c>
      <c r="H364" s="181"/>
      <c r="I364" s="143"/>
      <c r="J364" s="161"/>
    </row>
    <row r="365" spans="1:10" ht="38.1" customHeight="1">
      <c r="A365" s="69">
        <v>33210000</v>
      </c>
      <c r="B365" s="84" t="s">
        <v>168</v>
      </c>
      <c r="C365" s="18" t="s">
        <v>14</v>
      </c>
      <c r="D365" s="102" t="s">
        <v>163</v>
      </c>
      <c r="E365" s="22">
        <v>250</v>
      </c>
      <c r="F365" s="105">
        <v>200</v>
      </c>
      <c r="G365" s="48">
        <f t="shared" si="10"/>
        <v>50</v>
      </c>
      <c r="H365" s="181"/>
      <c r="I365" s="143"/>
      <c r="J365" s="161"/>
    </row>
    <row r="366" spans="1:10" ht="38.1" customHeight="1">
      <c r="A366" s="102">
        <v>33210000</v>
      </c>
      <c r="B366" s="84" t="s">
        <v>314</v>
      </c>
      <c r="C366" s="23" t="s">
        <v>14</v>
      </c>
      <c r="D366" s="102" t="s">
        <v>163</v>
      </c>
      <c r="E366" s="17">
        <v>900</v>
      </c>
      <c r="F366" s="17">
        <v>100</v>
      </c>
      <c r="G366" s="48">
        <f t="shared" si="10"/>
        <v>90</v>
      </c>
      <c r="H366" s="181"/>
      <c r="I366" s="143"/>
      <c r="J366" s="161"/>
    </row>
    <row r="367" spans="1:10" ht="38.1" customHeight="1">
      <c r="A367" s="102">
        <v>33210000</v>
      </c>
      <c r="B367" s="84" t="s">
        <v>315</v>
      </c>
      <c r="C367" s="23" t="s">
        <v>14</v>
      </c>
      <c r="D367" s="102" t="s">
        <v>163</v>
      </c>
      <c r="E367" s="17">
        <v>1200</v>
      </c>
      <c r="F367" s="17">
        <v>100</v>
      </c>
      <c r="G367" s="48">
        <f t="shared" si="10"/>
        <v>120</v>
      </c>
      <c r="H367" s="181"/>
      <c r="I367" s="143"/>
      <c r="J367" s="161"/>
    </row>
    <row r="368" spans="1:10" ht="20.100000000000001" customHeight="1">
      <c r="A368" s="102">
        <v>33210000</v>
      </c>
      <c r="B368" s="84" t="s">
        <v>316</v>
      </c>
      <c r="C368" s="23" t="s">
        <v>14</v>
      </c>
      <c r="D368" s="102" t="s">
        <v>317</v>
      </c>
      <c r="E368" s="17">
        <v>400</v>
      </c>
      <c r="F368" s="17">
        <v>100</v>
      </c>
      <c r="G368" s="48">
        <f t="shared" si="10"/>
        <v>40</v>
      </c>
      <c r="H368" s="181"/>
      <c r="I368" s="143"/>
      <c r="J368" s="161"/>
    </row>
    <row r="369" spans="1:11" ht="20.100000000000001" customHeight="1">
      <c r="A369" s="67"/>
      <c r="B369" s="68"/>
      <c r="C369" s="69"/>
      <c r="D369" s="68"/>
      <c r="E369" s="68"/>
      <c r="F369" s="67" t="s">
        <v>15</v>
      </c>
      <c r="G369" s="114">
        <f>SUM(G361:G368)</f>
        <v>10252</v>
      </c>
      <c r="H369" s="188"/>
      <c r="I369" s="160"/>
      <c r="J369" s="161"/>
    </row>
    <row r="370" spans="1:11" s="19" customFormat="1" ht="20.100000000000001" customHeight="1">
      <c r="A370" s="15" t="s">
        <v>169</v>
      </c>
      <c r="B370" s="59" t="s">
        <v>170</v>
      </c>
      <c r="C370" s="59"/>
      <c r="D370" s="59"/>
      <c r="E370" s="59"/>
      <c r="F370" s="59"/>
      <c r="G370" s="59"/>
      <c r="H370" s="139"/>
      <c r="I370" s="143"/>
      <c r="J370" s="144"/>
      <c r="K370" s="143"/>
    </row>
    <row r="371" spans="1:11" s="19" customFormat="1" ht="20.100000000000001" customHeight="1">
      <c r="A371" s="23">
        <v>33761000</v>
      </c>
      <c r="B371" s="16" t="s">
        <v>171</v>
      </c>
      <c r="C371" s="17" t="s">
        <v>47</v>
      </c>
      <c r="D371" s="17" t="s">
        <v>16</v>
      </c>
      <c r="E371" s="18">
        <v>180</v>
      </c>
      <c r="F371" s="17">
        <v>400</v>
      </c>
      <c r="G371" s="48">
        <f>E371*F371/1000</f>
        <v>72</v>
      </c>
      <c r="H371" s="146"/>
      <c r="I371" s="143"/>
      <c r="J371" s="144"/>
      <c r="K371" s="144"/>
    </row>
    <row r="372" spans="1:11" s="19" customFormat="1" ht="20.100000000000001" customHeight="1">
      <c r="A372" s="110">
        <v>33761300</v>
      </c>
      <c r="B372" s="111" t="s">
        <v>172</v>
      </c>
      <c r="C372" s="17" t="s">
        <v>47</v>
      </c>
      <c r="D372" s="112" t="s">
        <v>16</v>
      </c>
      <c r="E372" s="99">
        <v>500</v>
      </c>
      <c r="F372" s="112">
        <v>200</v>
      </c>
      <c r="G372" s="48">
        <f>E372*F372/1000</f>
        <v>100</v>
      </c>
      <c r="H372" s="146"/>
      <c r="I372" s="143"/>
      <c r="J372" s="144"/>
      <c r="K372" s="144"/>
    </row>
    <row r="373" spans="1:11" s="19" customFormat="1" ht="20.100000000000001" customHeight="1">
      <c r="A373" s="21"/>
      <c r="B373" s="20"/>
      <c r="C373" s="17"/>
      <c r="D373" s="20"/>
      <c r="E373" s="20"/>
      <c r="F373" s="21" t="s">
        <v>15</v>
      </c>
      <c r="G373" s="42">
        <f>SUM(G371:G372)</f>
        <v>172</v>
      </c>
      <c r="H373" s="64"/>
      <c r="I373" s="143"/>
      <c r="J373" s="144"/>
      <c r="K373" s="143"/>
    </row>
    <row r="374" spans="1:11" s="75" customFormat="1" ht="37.950000000000003" customHeight="1">
      <c r="A374" s="15">
        <v>34300000</v>
      </c>
      <c r="B374" s="59" t="s">
        <v>173</v>
      </c>
      <c r="C374" s="59"/>
      <c r="D374" s="59"/>
      <c r="E374" s="59"/>
      <c r="F374" s="59"/>
      <c r="G374" s="59"/>
      <c r="H374" s="139"/>
      <c r="I374" s="149"/>
      <c r="J374" s="150"/>
      <c r="K374" s="149"/>
    </row>
    <row r="375" spans="1:11" s="75" customFormat="1" ht="19.95" customHeight="1">
      <c r="A375" s="25">
        <v>34310000</v>
      </c>
      <c r="B375" s="113" t="s">
        <v>174</v>
      </c>
      <c r="C375" s="17" t="s">
        <v>47</v>
      </c>
      <c r="D375" s="97" t="s">
        <v>33</v>
      </c>
      <c r="E375" s="98">
        <v>50000</v>
      </c>
      <c r="F375" s="96">
        <v>1</v>
      </c>
      <c r="G375" s="48">
        <f>E375*F375/1000</f>
        <v>50</v>
      </c>
      <c r="H375" s="146"/>
      <c r="I375" s="143"/>
      <c r="J375" s="150"/>
      <c r="K375" s="149"/>
    </row>
    <row r="376" spans="1:11" s="100" customFormat="1" ht="19.95" customHeight="1">
      <c r="A376" s="25">
        <v>34310000</v>
      </c>
      <c r="B376" s="113" t="s">
        <v>175</v>
      </c>
      <c r="C376" s="17" t="s">
        <v>47</v>
      </c>
      <c r="D376" s="97" t="s">
        <v>16</v>
      </c>
      <c r="E376" s="98">
        <v>1500</v>
      </c>
      <c r="F376" s="96">
        <v>5</v>
      </c>
      <c r="G376" s="39">
        <f>E376*F376/1000</f>
        <v>7.5</v>
      </c>
      <c r="H376" s="146"/>
      <c r="I376" s="143"/>
      <c r="J376" s="164"/>
      <c r="K376" s="165"/>
    </row>
    <row r="377" spans="1:11" s="100" customFormat="1" ht="19.95" customHeight="1">
      <c r="A377" s="25">
        <v>34310000</v>
      </c>
      <c r="B377" s="113" t="s">
        <v>176</v>
      </c>
      <c r="C377" s="17" t="s">
        <v>47</v>
      </c>
      <c r="D377" s="97" t="s">
        <v>33</v>
      </c>
      <c r="E377" s="98">
        <v>2000</v>
      </c>
      <c r="F377" s="96">
        <v>3</v>
      </c>
      <c r="G377" s="48">
        <f>E377*F377/1000</f>
        <v>6</v>
      </c>
      <c r="H377" s="146"/>
      <c r="I377" s="143"/>
      <c r="J377" s="164"/>
      <c r="K377" s="165"/>
    </row>
    <row r="378" spans="1:11" s="75" customFormat="1" ht="37.950000000000003" customHeight="1">
      <c r="A378" s="25">
        <v>34320000</v>
      </c>
      <c r="B378" s="113" t="s">
        <v>182</v>
      </c>
      <c r="C378" s="17" t="s">
        <v>47</v>
      </c>
      <c r="D378" s="97" t="s">
        <v>33</v>
      </c>
      <c r="E378" s="98">
        <v>150000</v>
      </c>
      <c r="F378" s="96">
        <v>1</v>
      </c>
      <c r="G378" s="48">
        <f>E378*F378/1000</f>
        <v>150</v>
      </c>
      <c r="H378" s="146"/>
      <c r="I378" s="143"/>
      <c r="J378" s="150"/>
      <c r="K378" s="149"/>
    </row>
    <row r="379" spans="1:11" s="19" customFormat="1" ht="20.100000000000001" customHeight="1">
      <c r="A379" s="21"/>
      <c r="B379" s="20"/>
      <c r="C379" s="17"/>
      <c r="D379" s="20"/>
      <c r="E379" s="20"/>
      <c r="F379" s="21" t="s">
        <v>15</v>
      </c>
      <c r="G379" s="43">
        <f>SUM(G375:G378)</f>
        <v>213.5</v>
      </c>
      <c r="H379" s="64"/>
      <c r="I379" s="143"/>
      <c r="J379" s="144"/>
      <c r="K379" s="143"/>
    </row>
    <row r="380" spans="1:11" ht="20.100000000000001" customHeight="1">
      <c r="A380" s="15" t="s">
        <v>189</v>
      </c>
      <c r="B380" s="59" t="s">
        <v>190</v>
      </c>
      <c r="C380" s="59"/>
      <c r="D380" s="59"/>
      <c r="E380" s="59"/>
      <c r="F380" s="59"/>
      <c r="G380" s="59"/>
      <c r="H380" s="139"/>
      <c r="I380" s="160"/>
      <c r="J380" s="161"/>
    </row>
    <row r="381" spans="1:11" ht="38.1" customHeight="1">
      <c r="A381" s="25">
        <v>39513200</v>
      </c>
      <c r="B381" s="16" t="s">
        <v>318</v>
      </c>
      <c r="C381" s="17" t="s">
        <v>47</v>
      </c>
      <c r="D381" s="17" t="s">
        <v>16</v>
      </c>
      <c r="E381" s="17">
        <v>100</v>
      </c>
      <c r="F381" s="17">
        <v>200</v>
      </c>
      <c r="G381" s="48">
        <f>F381*E381/1000</f>
        <v>20</v>
      </c>
      <c r="H381" s="181"/>
      <c r="I381" s="160"/>
      <c r="J381" s="161"/>
    </row>
    <row r="382" spans="1:11" ht="20.100000000000001" customHeight="1">
      <c r="A382" s="135"/>
      <c r="B382" s="135"/>
      <c r="C382" s="17"/>
      <c r="D382" s="20"/>
      <c r="E382" s="20"/>
      <c r="F382" s="21" t="s">
        <v>15</v>
      </c>
      <c r="G382" s="92">
        <f>SUM(G381:G381)</f>
        <v>20</v>
      </c>
      <c r="H382" s="174"/>
      <c r="I382" s="160"/>
      <c r="J382" s="161"/>
    </row>
    <row r="383" spans="1:11" ht="20.100000000000001" customHeight="1">
      <c r="A383" s="13"/>
      <c r="B383" s="13" t="s">
        <v>19</v>
      </c>
      <c r="C383" s="13"/>
      <c r="D383" s="13"/>
      <c r="E383" s="13"/>
      <c r="F383" s="13"/>
      <c r="G383" s="13"/>
      <c r="H383" s="138"/>
      <c r="I383" s="160"/>
      <c r="J383" s="161"/>
    </row>
    <row r="384" spans="1:11" ht="56.1" customHeight="1">
      <c r="A384" s="15">
        <v>50100000</v>
      </c>
      <c r="B384" s="107" t="s">
        <v>213</v>
      </c>
      <c r="C384" s="127"/>
      <c r="D384" s="127"/>
      <c r="E384" s="127"/>
      <c r="F384" s="127"/>
      <c r="G384" s="104"/>
      <c r="H384" s="158"/>
      <c r="I384" s="160"/>
      <c r="J384" s="161"/>
    </row>
    <row r="385" spans="1:11" s="118" customFormat="1" ht="38.1" customHeight="1">
      <c r="A385" s="17">
        <v>50111300</v>
      </c>
      <c r="B385" s="113" t="s">
        <v>216</v>
      </c>
      <c r="C385" s="60" t="s">
        <v>47</v>
      </c>
      <c r="D385" s="17" t="s">
        <v>33</v>
      </c>
      <c r="E385" s="18">
        <f>1500*4*2*2</f>
        <v>24000</v>
      </c>
      <c r="F385" s="23">
        <v>1</v>
      </c>
      <c r="G385" s="48">
        <f>E385*F385/1000</f>
        <v>24</v>
      </c>
      <c r="H385" s="146"/>
      <c r="I385" s="143"/>
      <c r="J385" s="168"/>
      <c r="K385" s="169"/>
    </row>
    <row r="386" spans="1:11" ht="38.1" customHeight="1">
      <c r="A386" s="17">
        <v>50111180</v>
      </c>
      <c r="B386" s="113" t="s">
        <v>215</v>
      </c>
      <c r="C386" s="60" t="s">
        <v>47</v>
      </c>
      <c r="D386" s="17" t="s">
        <v>33</v>
      </c>
      <c r="E386" s="23">
        <f>1700*2*3*10</f>
        <v>102000</v>
      </c>
      <c r="F386" s="23">
        <v>1</v>
      </c>
      <c r="G386" s="48">
        <f>E386*F386/1000</f>
        <v>102</v>
      </c>
      <c r="H386" s="146"/>
      <c r="I386" s="143"/>
      <c r="J386" s="161"/>
    </row>
    <row r="387" spans="1:11" ht="20.100000000000001" customHeight="1">
      <c r="A387" s="29"/>
      <c r="B387" s="29"/>
      <c r="C387" s="17"/>
      <c r="D387" s="29"/>
      <c r="E387" s="29"/>
      <c r="F387" s="21" t="s">
        <v>15</v>
      </c>
      <c r="G387" s="42">
        <f>SUM(G385:G386)</f>
        <v>126</v>
      </c>
      <c r="H387" s="47"/>
      <c r="I387" s="160"/>
      <c r="J387" s="161"/>
    </row>
    <row r="388" spans="1:11" s="12" customFormat="1" ht="73.95" customHeight="1">
      <c r="A388" s="15">
        <v>50300000</v>
      </c>
      <c r="B388" s="59" t="s">
        <v>217</v>
      </c>
      <c r="C388" s="59"/>
      <c r="D388" s="59"/>
      <c r="E388" s="59"/>
      <c r="F388" s="59"/>
      <c r="G388" s="59"/>
      <c r="H388" s="139"/>
      <c r="I388" s="147"/>
      <c r="J388" s="148"/>
      <c r="K388" s="147"/>
    </row>
    <row r="389" spans="1:11" s="119" customFormat="1" ht="37.950000000000003" customHeight="1">
      <c r="A389" s="17">
        <v>50311120</v>
      </c>
      <c r="B389" s="71" t="s">
        <v>218</v>
      </c>
      <c r="C389" s="60" t="s">
        <v>47</v>
      </c>
      <c r="D389" s="17" t="s">
        <v>33</v>
      </c>
      <c r="E389" s="18">
        <v>150000</v>
      </c>
      <c r="F389" s="23">
        <v>1</v>
      </c>
      <c r="G389" s="48">
        <f>E389*F389/1000</f>
        <v>150</v>
      </c>
      <c r="H389" s="146"/>
      <c r="I389" s="143"/>
      <c r="J389" s="170"/>
      <c r="K389" s="171"/>
    </row>
    <row r="390" spans="1:11" s="119" customFormat="1" ht="37.950000000000003" customHeight="1">
      <c r="A390" s="17">
        <v>50311240</v>
      </c>
      <c r="B390" s="71" t="s">
        <v>219</v>
      </c>
      <c r="C390" s="60" t="s">
        <v>47</v>
      </c>
      <c r="D390" s="17" t="s">
        <v>33</v>
      </c>
      <c r="E390" s="18">
        <v>70000</v>
      </c>
      <c r="F390" s="23">
        <v>1</v>
      </c>
      <c r="G390" s="48">
        <f>E390*F390/1000</f>
        <v>70</v>
      </c>
      <c r="H390" s="146"/>
      <c r="I390" s="143"/>
      <c r="J390" s="170"/>
      <c r="K390" s="171"/>
    </row>
    <row r="391" spans="1:11" s="120" customFormat="1" ht="37.950000000000003" customHeight="1">
      <c r="A391" s="17">
        <v>50311250</v>
      </c>
      <c r="B391" s="71" t="s">
        <v>220</v>
      </c>
      <c r="C391" s="60" t="s">
        <v>47</v>
      </c>
      <c r="D391" s="17" t="s">
        <v>33</v>
      </c>
      <c r="E391" s="18">
        <v>300000</v>
      </c>
      <c r="F391" s="23">
        <v>1</v>
      </c>
      <c r="G391" s="48">
        <f>E391*F391/1000</f>
        <v>300</v>
      </c>
      <c r="H391" s="146"/>
      <c r="I391" s="143"/>
      <c r="J391" s="172"/>
      <c r="K391" s="173"/>
    </row>
    <row r="392" spans="1:11" s="119" customFormat="1" ht="37.950000000000003" customHeight="1">
      <c r="A392" s="17">
        <v>50331190</v>
      </c>
      <c r="B392" s="71" t="s">
        <v>222</v>
      </c>
      <c r="C392" s="60" t="s">
        <v>47</v>
      </c>
      <c r="D392" s="17" t="s">
        <v>33</v>
      </c>
      <c r="E392" s="18">
        <v>50000</v>
      </c>
      <c r="F392" s="23">
        <v>1</v>
      </c>
      <c r="G392" s="48">
        <f>E392*F392/1000</f>
        <v>50</v>
      </c>
      <c r="H392" s="146"/>
      <c r="I392" s="143"/>
      <c r="J392" s="170"/>
      <c r="K392" s="171"/>
    </row>
    <row r="393" spans="1:11" s="19" customFormat="1" ht="20.100000000000001" customHeight="1">
      <c r="A393" s="21"/>
      <c r="B393" s="20"/>
      <c r="C393" s="17"/>
      <c r="D393" s="20"/>
      <c r="E393" s="20"/>
      <c r="F393" s="21" t="s">
        <v>15</v>
      </c>
      <c r="G393" s="42">
        <f>SUM(G389:G392)</f>
        <v>570</v>
      </c>
      <c r="H393" s="64"/>
      <c r="I393" s="143"/>
      <c r="J393" s="144"/>
      <c r="K393" s="143"/>
    </row>
    <row r="394" spans="1:11" ht="20.100000000000001" customHeight="1">
      <c r="A394" s="15">
        <v>60100000</v>
      </c>
      <c r="B394" s="59" t="s">
        <v>236</v>
      </c>
      <c r="C394" s="59"/>
      <c r="D394" s="59"/>
      <c r="E394" s="59"/>
      <c r="F394" s="59"/>
      <c r="G394" s="59"/>
      <c r="H394" s="139"/>
      <c r="I394" s="160"/>
      <c r="J394" s="161"/>
    </row>
    <row r="395" spans="1:11" ht="38.1" customHeight="1">
      <c r="A395" s="52">
        <v>60111100</v>
      </c>
      <c r="B395" s="136" t="s">
        <v>319</v>
      </c>
      <c r="C395" s="105" t="s">
        <v>14</v>
      </c>
      <c r="D395" s="52" t="s">
        <v>33</v>
      </c>
      <c r="E395" s="22">
        <f>475*475*2*12</f>
        <v>5415000</v>
      </c>
      <c r="F395" s="96">
        <v>1</v>
      </c>
      <c r="G395" s="121">
        <f>F395*E395/1000</f>
        <v>5415</v>
      </c>
      <c r="H395" s="189"/>
      <c r="I395" s="143"/>
      <c r="J395" s="161"/>
    </row>
    <row r="396" spans="1:11" ht="20.100000000000001" customHeight="1">
      <c r="A396" s="21"/>
      <c r="B396" s="20"/>
      <c r="C396" s="17"/>
      <c r="D396" s="20"/>
      <c r="E396" s="20"/>
      <c r="F396" s="21" t="s">
        <v>15</v>
      </c>
      <c r="G396" s="92">
        <f>SUM(G395)</f>
        <v>5415</v>
      </c>
      <c r="H396" s="174"/>
      <c r="I396" s="160"/>
      <c r="J396" s="161"/>
    </row>
    <row r="397" spans="1:11" ht="20.100000000000001" customHeight="1">
      <c r="A397" s="15">
        <v>63100000</v>
      </c>
      <c r="B397" s="59" t="s">
        <v>237</v>
      </c>
      <c r="C397" s="15"/>
      <c r="D397" s="15"/>
      <c r="E397" s="15"/>
      <c r="F397" s="15"/>
      <c r="G397" s="122"/>
      <c r="H397" s="175"/>
      <c r="I397" s="160"/>
      <c r="J397" s="161"/>
      <c r="K397" s="161"/>
    </row>
    <row r="398" spans="1:11" ht="20.100000000000001" customHeight="1">
      <c r="A398" s="17">
        <v>63100000</v>
      </c>
      <c r="B398" s="71" t="s">
        <v>238</v>
      </c>
      <c r="C398" s="23" t="s">
        <v>47</v>
      </c>
      <c r="D398" s="17" t="s">
        <v>33</v>
      </c>
      <c r="E398" s="18">
        <v>100000</v>
      </c>
      <c r="F398" s="23">
        <v>1</v>
      </c>
      <c r="G398" s="48">
        <f>E398*F398/1000</f>
        <v>100</v>
      </c>
      <c r="H398" s="146"/>
      <c r="I398" s="160"/>
      <c r="J398" s="161"/>
      <c r="K398" s="161"/>
    </row>
    <row r="399" spans="1:11" s="31" customFormat="1" ht="20.100000000000001" customHeight="1">
      <c r="A399" s="29"/>
      <c r="B399" s="29"/>
      <c r="C399" s="17"/>
      <c r="D399" s="29"/>
      <c r="E399" s="29"/>
      <c r="F399" s="21" t="s">
        <v>15</v>
      </c>
      <c r="G399" s="42">
        <f>SUM(G398)</f>
        <v>100</v>
      </c>
      <c r="H399" s="145"/>
      <c r="I399" s="176"/>
      <c r="J399" s="177"/>
      <c r="K399" s="177"/>
    </row>
    <row r="400" spans="1:11" ht="20.100000000000001" customHeight="1">
      <c r="A400" s="15" t="s">
        <v>41</v>
      </c>
      <c r="B400" s="59" t="s">
        <v>42</v>
      </c>
      <c r="C400" s="59"/>
      <c r="D400" s="59"/>
      <c r="E400" s="59"/>
      <c r="F400" s="59"/>
      <c r="G400" s="59"/>
      <c r="H400" s="139"/>
      <c r="I400" s="160"/>
      <c r="J400" s="161"/>
    </row>
    <row r="401" spans="1:11" ht="38.1" customHeight="1">
      <c r="A401" s="17">
        <v>64210000</v>
      </c>
      <c r="B401" s="71" t="s">
        <v>43</v>
      </c>
      <c r="C401" s="23" t="s">
        <v>14</v>
      </c>
      <c r="D401" s="17" t="s">
        <v>33</v>
      </c>
      <c r="E401" s="18">
        <f>12000*12</f>
        <v>144000</v>
      </c>
      <c r="F401" s="23">
        <v>1</v>
      </c>
      <c r="G401" s="48">
        <f>E401*F401/1000</f>
        <v>144</v>
      </c>
      <c r="H401" s="181"/>
      <c r="I401" s="160"/>
      <c r="J401" s="161"/>
    </row>
    <row r="402" spans="1:11" ht="56.1" customHeight="1">
      <c r="A402" s="17">
        <v>64210000</v>
      </c>
      <c r="B402" s="71" t="s">
        <v>44</v>
      </c>
      <c r="C402" s="23" t="s">
        <v>14</v>
      </c>
      <c r="D402" s="17" t="s">
        <v>33</v>
      </c>
      <c r="E402" s="18">
        <f>7500*2*10</f>
        <v>150000</v>
      </c>
      <c r="F402" s="23">
        <v>1</v>
      </c>
      <c r="G402" s="48">
        <f>F402*E402/1000</f>
        <v>150</v>
      </c>
      <c r="H402" s="181"/>
      <c r="I402" s="160"/>
      <c r="J402" s="161"/>
    </row>
    <row r="403" spans="1:11" ht="20.100000000000001" customHeight="1">
      <c r="A403" s="17">
        <v>64211110</v>
      </c>
      <c r="B403" s="71" t="s">
        <v>243</v>
      </c>
      <c r="C403" s="60" t="s">
        <v>47</v>
      </c>
      <c r="D403" s="17" t="s">
        <v>33</v>
      </c>
      <c r="E403" s="18">
        <f>31000*12-1000</f>
        <v>371000</v>
      </c>
      <c r="F403" s="17">
        <v>1</v>
      </c>
      <c r="G403" s="48">
        <f>E403*F403/1000</f>
        <v>371</v>
      </c>
      <c r="H403" s="181"/>
      <c r="I403" s="160"/>
      <c r="J403" s="161"/>
    </row>
    <row r="404" spans="1:11" ht="20.100000000000001" customHeight="1">
      <c r="A404" s="17">
        <v>64211130</v>
      </c>
      <c r="B404" s="71" t="s">
        <v>244</v>
      </c>
      <c r="C404" s="23" t="s">
        <v>47</v>
      </c>
      <c r="D404" s="17" t="s">
        <v>33</v>
      </c>
      <c r="E404" s="18">
        <v>100000</v>
      </c>
      <c r="F404" s="17">
        <v>1</v>
      </c>
      <c r="G404" s="48">
        <f>E404*F404/1000</f>
        <v>100</v>
      </c>
      <c r="H404" s="181"/>
      <c r="I404" s="160"/>
      <c r="J404" s="161"/>
    </row>
    <row r="405" spans="1:11" ht="20.100000000000001" customHeight="1">
      <c r="A405" s="21"/>
      <c r="B405" s="20"/>
      <c r="C405" s="17"/>
      <c r="D405" s="20"/>
      <c r="E405" s="20"/>
      <c r="F405" s="21" t="s">
        <v>15</v>
      </c>
      <c r="G405" s="92">
        <f>SUM(G401:G404)</f>
        <v>765</v>
      </c>
      <c r="H405" s="174"/>
      <c r="I405" s="160"/>
      <c r="J405" s="161"/>
    </row>
    <row r="406" spans="1:11" s="75" customFormat="1" ht="37.950000000000003" customHeight="1">
      <c r="A406" s="15">
        <v>66500000</v>
      </c>
      <c r="B406" s="59" t="s">
        <v>258</v>
      </c>
      <c r="C406" s="59"/>
      <c r="D406" s="59"/>
      <c r="E406" s="59"/>
      <c r="F406" s="59"/>
      <c r="G406" s="59"/>
      <c r="H406" s="139"/>
      <c r="I406" s="149"/>
      <c r="J406" s="150"/>
      <c r="K406" s="149"/>
    </row>
    <row r="407" spans="1:11" s="75" customFormat="1" ht="37.950000000000003" customHeight="1">
      <c r="A407" s="17">
        <v>66511170</v>
      </c>
      <c r="B407" s="71" t="s">
        <v>259</v>
      </c>
      <c r="C407" s="60" t="s">
        <v>47</v>
      </c>
      <c r="D407" s="17" t="s">
        <v>33</v>
      </c>
      <c r="E407" s="18">
        <v>100000</v>
      </c>
      <c r="F407" s="17">
        <v>1</v>
      </c>
      <c r="G407" s="48">
        <f>E407*F407/1000</f>
        <v>100</v>
      </c>
      <c r="H407" s="146"/>
      <c r="I407" s="149"/>
      <c r="J407" s="150"/>
      <c r="K407" s="149"/>
    </row>
    <row r="408" spans="1:11" s="19" customFormat="1" ht="20.100000000000001" customHeight="1">
      <c r="A408" s="21"/>
      <c r="B408" s="20"/>
      <c r="C408" s="17"/>
      <c r="D408" s="20"/>
      <c r="E408" s="20"/>
      <c r="F408" s="21" t="s">
        <v>15</v>
      </c>
      <c r="G408" s="42">
        <f>SUM(G407)</f>
        <v>100</v>
      </c>
      <c r="H408" s="64"/>
      <c r="I408" s="143"/>
      <c r="J408" s="144"/>
      <c r="K408" s="143"/>
    </row>
    <row r="409" spans="1:11" s="31" customFormat="1" ht="38.1" customHeight="1">
      <c r="A409" s="15">
        <v>79200000</v>
      </c>
      <c r="B409" s="59" t="s">
        <v>270</v>
      </c>
      <c r="C409" s="59"/>
      <c r="D409" s="59"/>
      <c r="E409" s="59"/>
      <c r="F409" s="59"/>
      <c r="G409" s="59"/>
      <c r="H409" s="139"/>
      <c r="I409" s="176"/>
      <c r="J409" s="177"/>
      <c r="K409" s="177"/>
    </row>
    <row r="410" spans="1:11" ht="20.100000000000001" customHeight="1">
      <c r="A410" s="60" t="s">
        <v>291</v>
      </c>
      <c r="B410" s="71" t="s">
        <v>292</v>
      </c>
      <c r="C410" s="17" t="s">
        <v>47</v>
      </c>
      <c r="D410" s="17" t="s">
        <v>33</v>
      </c>
      <c r="E410" s="18">
        <v>33000</v>
      </c>
      <c r="F410" s="23">
        <v>1</v>
      </c>
      <c r="G410" s="48">
        <f>E410*F410/1000</f>
        <v>33</v>
      </c>
      <c r="H410" s="146"/>
      <c r="I410" s="160"/>
      <c r="J410" s="161"/>
      <c r="K410" s="161"/>
    </row>
    <row r="411" spans="1:11" s="19" customFormat="1" ht="20.100000000000001" customHeight="1">
      <c r="A411" s="21"/>
      <c r="B411" s="20"/>
      <c r="C411" s="17"/>
      <c r="D411" s="20"/>
      <c r="E411" s="20"/>
      <c r="F411" s="21" t="s">
        <v>15</v>
      </c>
      <c r="G411" s="126">
        <f>SUM(G410)</f>
        <v>33</v>
      </c>
      <c r="H411" s="179"/>
      <c r="I411" s="143"/>
      <c r="J411" s="144"/>
      <c r="K411" s="144"/>
    </row>
    <row r="412" spans="1:11" ht="20.100000000000001" customHeight="1">
      <c r="A412" s="127" t="s">
        <v>273</v>
      </c>
      <c r="B412" s="107" t="s">
        <v>274</v>
      </c>
      <c r="C412" s="107"/>
      <c r="D412" s="107"/>
      <c r="E412" s="107"/>
      <c r="F412" s="107"/>
      <c r="G412" s="54"/>
      <c r="H412" s="187"/>
      <c r="I412" s="160"/>
      <c r="J412" s="161"/>
    </row>
    <row r="413" spans="1:11" ht="20.100000000000001" customHeight="1">
      <c r="A413" s="25">
        <v>79521100</v>
      </c>
      <c r="B413" s="128" t="s">
        <v>275</v>
      </c>
      <c r="C413" s="124" t="s">
        <v>47</v>
      </c>
      <c r="D413" s="105" t="s">
        <v>33</v>
      </c>
      <c r="E413" s="105">
        <f>183650+214700</f>
        <v>398350</v>
      </c>
      <c r="F413" s="69">
        <v>1</v>
      </c>
      <c r="G413" s="121">
        <f>F413*E413/1000</f>
        <v>398.35</v>
      </c>
      <c r="H413" s="189"/>
      <c r="I413" s="160"/>
      <c r="J413" s="161"/>
    </row>
    <row r="414" spans="1:11" ht="20.100000000000001" customHeight="1">
      <c r="A414" s="67"/>
      <c r="B414" s="68"/>
      <c r="C414" s="69"/>
      <c r="D414" s="68"/>
      <c r="E414" s="68"/>
      <c r="F414" s="67" t="s">
        <v>15</v>
      </c>
      <c r="G414" s="132">
        <f>SUM(G413:G413)</f>
        <v>398.35</v>
      </c>
      <c r="H414" s="137"/>
      <c r="I414" s="160"/>
      <c r="J414" s="161"/>
    </row>
    <row r="415" spans="1:11" ht="20.100000000000001" customHeight="1">
      <c r="A415" s="15">
        <v>79800000</v>
      </c>
      <c r="B415" s="66" t="s">
        <v>36</v>
      </c>
      <c r="C415" s="59"/>
      <c r="D415" s="59"/>
      <c r="E415" s="59"/>
      <c r="F415" s="59"/>
      <c r="G415" s="59"/>
      <c r="H415" s="139"/>
      <c r="I415" s="160"/>
      <c r="J415" s="161"/>
    </row>
    <row r="416" spans="1:11" ht="20.100000000000001" customHeight="1">
      <c r="A416" s="17">
        <v>79820000</v>
      </c>
      <c r="B416" s="16" t="s">
        <v>37</v>
      </c>
      <c r="C416" s="60" t="s">
        <v>14</v>
      </c>
      <c r="D416" s="17" t="s">
        <v>33</v>
      </c>
      <c r="E416" s="18">
        <v>920160</v>
      </c>
      <c r="F416" s="17">
        <v>1</v>
      </c>
      <c r="G416" s="61">
        <f>E416*F416/1000</f>
        <v>920.16</v>
      </c>
      <c r="H416" s="181"/>
      <c r="I416" s="160"/>
      <c r="J416" s="161"/>
    </row>
    <row r="417" spans="1:10" ht="20.100000000000001" customHeight="1">
      <c r="A417" s="67"/>
      <c r="B417" s="68"/>
      <c r="C417" s="69"/>
      <c r="D417" s="68"/>
      <c r="E417" s="68"/>
      <c r="F417" s="67" t="s">
        <v>15</v>
      </c>
      <c r="G417" s="70">
        <f>SUM(G416:G416)</f>
        <v>920.16</v>
      </c>
      <c r="H417" s="188"/>
      <c r="I417" s="160"/>
      <c r="J417" s="161"/>
    </row>
    <row r="418" spans="1:10" ht="38.1" customHeight="1">
      <c r="A418" s="15">
        <v>79900000</v>
      </c>
      <c r="B418" s="59" t="s">
        <v>34</v>
      </c>
      <c r="C418" s="59"/>
      <c r="D418" s="59"/>
      <c r="E418" s="59"/>
      <c r="F418" s="59"/>
      <c r="G418" s="59"/>
      <c r="H418" s="139"/>
      <c r="I418" s="160"/>
      <c r="J418" s="161"/>
    </row>
    <row r="419" spans="1:10" ht="20.100000000000001" customHeight="1">
      <c r="A419" s="17">
        <v>79951111</v>
      </c>
      <c r="B419" s="16" t="s">
        <v>35</v>
      </c>
      <c r="C419" s="65" t="s">
        <v>14</v>
      </c>
      <c r="D419" s="17" t="s">
        <v>33</v>
      </c>
      <c r="E419" s="18">
        <f>2298000</f>
        <v>2298000</v>
      </c>
      <c r="F419" s="18">
        <v>1</v>
      </c>
      <c r="G419" s="48">
        <f>F419*E419/1000</f>
        <v>2298</v>
      </c>
      <c r="H419" s="181"/>
      <c r="I419" s="160"/>
      <c r="J419" s="190"/>
    </row>
    <row r="420" spans="1:10" ht="20.100000000000001" customHeight="1">
      <c r="A420" s="17">
        <v>79951111</v>
      </c>
      <c r="B420" s="16" t="s">
        <v>320</v>
      </c>
      <c r="C420" s="65" t="s">
        <v>14</v>
      </c>
      <c r="D420" s="17" t="s">
        <v>33</v>
      </c>
      <c r="E420" s="18">
        <f>2290000</f>
        <v>2290000</v>
      </c>
      <c r="F420" s="18">
        <v>1</v>
      </c>
      <c r="G420" s="48">
        <f>F420*E420/1000</f>
        <v>2290</v>
      </c>
      <c r="H420" s="181"/>
      <c r="I420" s="160"/>
      <c r="J420" s="190"/>
    </row>
    <row r="421" spans="1:10" ht="20.100000000000001" customHeight="1">
      <c r="A421" s="17">
        <v>79951111</v>
      </c>
      <c r="B421" s="16" t="s">
        <v>293</v>
      </c>
      <c r="C421" s="65" t="s">
        <v>14</v>
      </c>
      <c r="D421" s="17" t="s">
        <v>33</v>
      </c>
      <c r="E421" s="18">
        <f>5000*475</f>
        <v>2375000</v>
      </c>
      <c r="F421" s="18">
        <v>1</v>
      </c>
      <c r="G421" s="48">
        <f>F421*E421/1000</f>
        <v>2375</v>
      </c>
      <c r="H421" s="181"/>
      <c r="I421" s="160"/>
      <c r="J421" s="190"/>
    </row>
    <row r="422" spans="1:10" ht="20.100000000000001" customHeight="1">
      <c r="A422" s="17">
        <v>79951111</v>
      </c>
      <c r="B422" s="16" t="s">
        <v>336</v>
      </c>
      <c r="C422" s="65" t="s">
        <v>14</v>
      </c>
      <c r="D422" s="17" t="s">
        <v>33</v>
      </c>
      <c r="E422" s="18">
        <f>6875*475</f>
        <v>3265625</v>
      </c>
      <c r="F422" s="18">
        <v>1</v>
      </c>
      <c r="G422" s="108">
        <f>F422*E422/1000</f>
        <v>3265.625</v>
      </c>
      <c r="H422" s="181"/>
      <c r="I422" s="160"/>
      <c r="J422" s="190"/>
    </row>
    <row r="423" spans="1:10" ht="20.100000000000001" customHeight="1">
      <c r="A423" s="21"/>
      <c r="B423" s="20"/>
      <c r="C423" s="17"/>
      <c r="D423" s="20"/>
      <c r="E423" s="20"/>
      <c r="F423" s="21" t="s">
        <v>15</v>
      </c>
      <c r="G423" s="109">
        <f>SUM(G419:G422)</f>
        <v>10228.625</v>
      </c>
      <c r="H423" s="163"/>
      <c r="I423" s="160"/>
      <c r="J423" s="190"/>
    </row>
    <row r="424" spans="1:10" ht="20.100000000000001" customHeight="1">
      <c r="A424" s="53" t="s">
        <v>38</v>
      </c>
      <c r="B424" s="54" t="s">
        <v>39</v>
      </c>
      <c r="C424" s="54"/>
      <c r="D424" s="54"/>
      <c r="E424" s="54"/>
      <c r="F424" s="54"/>
      <c r="G424" s="54"/>
      <c r="H424" s="187"/>
      <c r="I424" s="160"/>
      <c r="J424" s="190"/>
    </row>
    <row r="425" spans="1:10" ht="20.100000000000001" customHeight="1">
      <c r="A425" s="69">
        <v>90521300</v>
      </c>
      <c r="B425" s="123" t="s">
        <v>40</v>
      </c>
      <c r="C425" s="124" t="s">
        <v>14</v>
      </c>
      <c r="D425" s="69" t="s">
        <v>33</v>
      </c>
      <c r="E425" s="105">
        <f>600*475</f>
        <v>285000</v>
      </c>
      <c r="F425" s="105">
        <v>1</v>
      </c>
      <c r="G425" s="121">
        <f>F425*E425/1000</f>
        <v>285</v>
      </c>
      <c r="H425" s="189"/>
      <c r="I425" s="160"/>
      <c r="J425" s="190"/>
    </row>
    <row r="426" spans="1:10" ht="20.100000000000001" customHeight="1">
      <c r="A426" s="67"/>
      <c r="B426" s="68"/>
      <c r="C426" s="69"/>
      <c r="D426" s="68"/>
      <c r="E426" s="68"/>
      <c r="F426" s="67" t="s">
        <v>15</v>
      </c>
      <c r="G426" s="132">
        <f>SUM(G425)</f>
        <v>285</v>
      </c>
      <c r="H426" s="137"/>
      <c r="I426" s="160"/>
      <c r="J426" s="161"/>
    </row>
    <row r="427" spans="1:10" ht="20.100000000000001" customHeight="1">
      <c r="A427" s="53">
        <v>92100000</v>
      </c>
      <c r="B427" s="54" t="s">
        <v>28</v>
      </c>
      <c r="C427" s="54"/>
      <c r="D427" s="54"/>
      <c r="E427" s="54"/>
      <c r="F427" s="54"/>
      <c r="G427" s="54"/>
      <c r="H427" s="187"/>
      <c r="I427" s="160"/>
      <c r="J427" s="161"/>
    </row>
    <row r="428" spans="1:10" ht="20.100000000000001" customHeight="1">
      <c r="A428" s="17">
        <v>92111100</v>
      </c>
      <c r="B428" s="16" t="s">
        <v>340</v>
      </c>
      <c r="C428" s="23" t="s">
        <v>14</v>
      </c>
      <c r="D428" s="18" t="s">
        <v>33</v>
      </c>
      <c r="E428" s="18">
        <v>1659000</v>
      </c>
      <c r="F428" s="18">
        <v>1</v>
      </c>
      <c r="G428" s="48"/>
      <c r="H428" s="146"/>
      <c r="I428" s="160"/>
      <c r="J428" s="161"/>
    </row>
    <row r="429" spans="1:10" ht="20.100000000000001" customHeight="1">
      <c r="A429" s="21"/>
      <c r="B429" s="20"/>
      <c r="C429" s="17"/>
      <c r="D429" s="20"/>
      <c r="E429" s="20"/>
      <c r="F429" s="21" t="s">
        <v>15</v>
      </c>
      <c r="G429" s="42"/>
      <c r="H429" s="64"/>
      <c r="I429" s="160"/>
      <c r="J429" s="161"/>
    </row>
    <row r="430" spans="1:10" s="31" customFormat="1" ht="20.100000000000001" customHeight="1">
      <c r="A430" s="45"/>
      <c r="B430" s="45"/>
      <c r="C430" s="24"/>
      <c r="D430" s="45"/>
      <c r="E430" s="49"/>
      <c r="F430" s="46"/>
      <c r="G430" s="47"/>
    </row>
    <row r="431" spans="1:10" s="31" customFormat="1" ht="20.100000000000001" customHeight="1">
      <c r="A431" s="45"/>
      <c r="B431" s="45"/>
      <c r="C431" s="24"/>
      <c r="D431" s="45"/>
      <c r="E431" s="45"/>
      <c r="F431" s="46"/>
      <c r="G431" s="47"/>
    </row>
    <row r="432" spans="1:10" s="31" customFormat="1" ht="20.100000000000001" customHeight="1">
      <c r="A432" s="45"/>
      <c r="B432" s="45"/>
      <c r="C432" s="24"/>
      <c r="D432" s="45"/>
      <c r="E432" s="45"/>
      <c r="F432" s="46"/>
      <c r="G432" s="47"/>
    </row>
    <row r="433" spans="1:7" s="32" customFormat="1" ht="20.399999999999999">
      <c r="B433" s="33" t="s">
        <v>20</v>
      </c>
      <c r="C433" s="33"/>
      <c r="D433" s="34"/>
      <c r="E433" s="34"/>
      <c r="F433" s="35" t="s">
        <v>21</v>
      </c>
      <c r="G433" s="36"/>
    </row>
    <row r="434" spans="1:7" s="32" customFormat="1" ht="20.399999999999999">
      <c r="B434" s="33"/>
      <c r="C434" s="33"/>
      <c r="D434" s="34"/>
      <c r="E434" s="44"/>
      <c r="F434" s="35"/>
    </row>
    <row r="435" spans="1:7" s="32" customFormat="1" ht="20.399999999999999">
      <c r="B435" s="33"/>
      <c r="C435" s="33"/>
      <c r="D435" s="34"/>
      <c r="E435" s="34"/>
      <c r="F435" s="35"/>
    </row>
    <row r="436" spans="1:7" s="32" customFormat="1" ht="20.399999999999999">
      <c r="B436" s="34"/>
      <c r="C436" s="33"/>
      <c r="D436" s="33"/>
      <c r="E436" s="33"/>
      <c r="F436" s="37"/>
    </row>
    <row r="437" spans="1:7" s="32" customFormat="1" ht="20.399999999999999">
      <c r="B437" s="38" t="s">
        <v>22</v>
      </c>
      <c r="C437" s="38"/>
      <c r="D437" s="33"/>
      <c r="E437" s="33"/>
      <c r="F437" s="35" t="s">
        <v>23</v>
      </c>
    </row>
    <row r="438" spans="1:7" s="32" customFormat="1" ht="20.399999999999999">
      <c r="B438" s="38"/>
      <c r="C438" s="38"/>
      <c r="D438" s="33"/>
      <c r="E438" s="33"/>
      <c r="F438" s="35"/>
    </row>
    <row r="439" spans="1:7" s="30" customFormat="1" ht="15.6">
      <c r="A439" s="32"/>
    </row>
    <row r="440" spans="1:7" s="30" customFormat="1" ht="20.399999999999999">
      <c r="F440" s="35" t="s">
        <v>343</v>
      </c>
    </row>
  </sheetData>
  <mergeCells count="26">
    <mergeCell ref="A11:G11"/>
    <mergeCell ref="A13:B13"/>
    <mergeCell ref="C13:C14"/>
    <mergeCell ref="D13:D14"/>
    <mergeCell ref="E13:E14"/>
    <mergeCell ref="F13:F14"/>
    <mergeCell ref="G13:G14"/>
    <mergeCell ref="A264:G264"/>
    <mergeCell ref="A266:B266"/>
    <mergeCell ref="C266:C267"/>
    <mergeCell ref="D266:D267"/>
    <mergeCell ref="E266:E267"/>
    <mergeCell ref="F266:F267"/>
    <mergeCell ref="G266:G267"/>
    <mergeCell ref="A298:G298"/>
    <mergeCell ref="A300:B300"/>
    <mergeCell ref="C300:C301"/>
    <mergeCell ref="D300:D301"/>
    <mergeCell ref="E300:E301"/>
    <mergeCell ref="F300:F301"/>
    <mergeCell ref="G300:G301"/>
    <mergeCell ref="E1:G1"/>
    <mergeCell ref="E2:G2"/>
    <mergeCell ref="D3:G3"/>
    <mergeCell ref="E5:G5"/>
    <mergeCell ref="B6:G6"/>
  </mergeCells>
  <pageMargins left="0.35433070866141703" right="0.23622047244094499" top="0.23622047244094499" bottom="0.196850393700787" header="0.31496062992126" footer="0.31496062992126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</vt:lpstr>
      <vt:lpstr>10.02.2020</vt:lpstr>
      <vt:lpstr>'10.02.2020'!Область_печати</vt:lpstr>
      <vt:lpstr>'2'!Область_печати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2020-11-03T21:44:27Z</cp:lastPrinted>
  <dcterms:created xsi:type="dcterms:W3CDTF">2018-01-09T11:00:03Z</dcterms:created>
  <dcterms:modified xsi:type="dcterms:W3CDTF">2020-11-04T10:54:46Z</dcterms:modified>
</cp:coreProperties>
</file>